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C:\Users\pedro.fernandes\CPI Dropbox\CF-Program\1.Workstreams\Tracking\SA Landscape\Year 2 - Capacity Building\Downloadable Dataset\"/>
    </mc:Choice>
  </mc:AlternateContent>
  <xr:revisionPtr revIDLastSave="0" documentId="13_ncr:1_{CD775556-7F5C-4AAD-A7C1-EB366AEC1586}" xr6:coauthVersionLast="47" xr6:coauthVersionMax="47" xr10:uidLastSave="{00000000-0000-0000-0000-000000000000}"/>
  <workbookProtection workbookAlgorithmName="SHA-512" workbookHashValue="cRZgGKhG0XJ4g8A9mca7iSfEQN6g4LqkEMSJe1P2N0IBqz+bym1l2Cmhnnf/AffhINvvRTtxVlTNQwpF5yuAIg==" workbookSaltValue="1RGH2AAriBSB018B7zRtEA==" workbookSpinCount="100000" lockStructure="1"/>
  <bookViews>
    <workbookView xWindow="-28920" yWindow="-120" windowWidth="29040" windowHeight="15840" xr2:uid="{00000000-000D-0000-FFFF-FFFF00000000}"/>
  </bookViews>
  <sheets>
    <sheet name="Instructions" sheetId="28" r:id="rId1"/>
    <sheet name="SALandscape`23 Data" sheetId="23" r:id="rId2"/>
    <sheet name="Pivots" sheetId="27" state="veryHidden" r:id="rId3"/>
    <sheet name="dashboard_full_dataset" sheetId="26" state="veryHidden" r:id="rId4"/>
  </sheets>
  <definedNames>
    <definedName name="_xlnm._FilterDatabase" localSheetId="3" hidden="1">dashboard_full_dataset!$A$1:$K$333</definedName>
  </definedNames>
  <calcPr calcId="191029"/>
  <pivotCaches>
    <pivotCache cacheId="19"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7" l="1"/>
  <c r="M95" i="27" l="1"/>
  <c r="M96" i="27"/>
  <c r="M97" i="27"/>
  <c r="M98" i="27"/>
  <c r="M99" i="27"/>
  <c r="M100" i="27"/>
  <c r="M101" i="27"/>
  <c r="M102" i="27"/>
  <c r="M103" i="27"/>
  <c r="M104" i="27"/>
  <c r="M105" i="27"/>
  <c r="M106" i="27"/>
  <c r="M107" i="27"/>
  <c r="M108" i="27"/>
  <c r="M109" i="27"/>
  <c r="M110" i="27"/>
  <c r="M111" i="27"/>
  <c r="M112" i="27"/>
  <c r="M113" i="27"/>
  <c r="M114" i="27"/>
  <c r="M115" i="27"/>
  <c r="M116" i="27"/>
  <c r="M117" i="27"/>
  <c r="M118" i="27"/>
  <c r="M119" i="27"/>
  <c r="M120" i="27"/>
  <c r="M121" i="27"/>
  <c r="M122" i="27"/>
  <c r="M123" i="27"/>
  <c r="M124" i="27"/>
  <c r="M125" i="27"/>
  <c r="M126" i="27"/>
  <c r="M127" i="27"/>
  <c r="M128" i="27"/>
  <c r="M129" i="27"/>
  <c r="M94"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86" i="27"/>
  <c r="M87" i="27"/>
  <c r="M88" i="27"/>
  <c r="M89" i="27"/>
  <c r="M90" i="27"/>
  <c r="M91" i="27"/>
  <c r="M92" i="27"/>
  <c r="M52" i="27"/>
  <c r="W48" i="27"/>
  <c r="W49" i="27"/>
  <c r="W50" i="27"/>
  <c r="W51" i="27"/>
  <c r="W52" i="27"/>
  <c r="W53" i="27"/>
  <c r="W54" i="27"/>
  <c r="W55" i="27"/>
  <c r="W56" i="27"/>
  <c r="W57" i="27"/>
  <c r="W58" i="27"/>
  <c r="W59" i="27"/>
  <c r="W60" i="27"/>
  <c r="W61" i="27"/>
  <c r="W47" i="27"/>
  <c r="W72" i="27"/>
  <c r="W71" i="27"/>
  <c r="W70" i="27"/>
  <c r="W69" i="27"/>
  <c r="W68" i="27"/>
  <c r="W67" i="27"/>
  <c r="W66" i="27"/>
  <c r="W65" i="27"/>
  <c r="W64" i="27"/>
  <c r="W63" i="27"/>
  <c r="W62" i="27"/>
  <c r="W21" i="27"/>
  <c r="W22" i="27"/>
  <c r="W23" i="27"/>
  <c r="W24" i="27"/>
  <c r="W25" i="27"/>
  <c r="W26" i="27"/>
  <c r="W27" i="27"/>
  <c r="W28" i="27"/>
  <c r="W29" i="27"/>
  <c r="W30" i="27"/>
  <c r="W31" i="27"/>
  <c r="W32" i="27"/>
  <c r="W33" i="27"/>
  <c r="W34" i="27"/>
  <c r="W35" i="27"/>
  <c r="W36" i="27"/>
  <c r="W37" i="27"/>
  <c r="W38" i="27"/>
  <c r="W39" i="27"/>
  <c r="W40" i="27"/>
  <c r="W41" i="27"/>
  <c r="W42" i="27"/>
  <c r="W43" i="27"/>
  <c r="W44" i="27"/>
  <c r="W45" i="27"/>
  <c r="W20"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94"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32" i="27"/>
  <c r="C227" i="23" l="1"/>
  <c r="C189" i="23"/>
  <c r="C147" i="23"/>
  <c r="C197" i="23"/>
  <c r="C216" i="23"/>
  <c r="C186" i="23"/>
  <c r="C208" i="23"/>
  <c r="C196" i="23"/>
  <c r="C215" i="23"/>
  <c r="C185" i="23"/>
  <c r="C232" i="23"/>
  <c r="C228" i="23"/>
  <c r="C192" i="23"/>
  <c r="C149" i="23"/>
  <c r="C184" i="23"/>
  <c r="C183" i="23"/>
  <c r="C166" i="23"/>
  <c r="C195" i="23"/>
  <c r="C106" i="23"/>
  <c r="C97" i="23"/>
  <c r="C87" i="23"/>
  <c r="C62" i="23"/>
  <c r="C103" i="23"/>
  <c r="C92" i="23"/>
  <c r="C64" i="23"/>
  <c r="C105" i="23"/>
  <c r="C86" i="23"/>
  <c r="C70" i="23"/>
  <c r="C61" i="23"/>
  <c r="C68" i="23"/>
  <c r="C67" i="23"/>
  <c r="C100" i="23"/>
  <c r="C56" i="23"/>
  <c r="C104" i="23"/>
  <c r="C94" i="23"/>
  <c r="C85" i="23"/>
  <c r="C69" i="23"/>
  <c r="C93" i="23"/>
  <c r="C58" i="23"/>
  <c r="C76" i="23"/>
  <c r="C75" i="23"/>
  <c r="C74" i="23"/>
  <c r="C98" i="23"/>
  <c r="C88" i="23"/>
  <c r="C73" i="23"/>
  <c r="C63" i="23"/>
  <c r="C57" i="23"/>
  <c r="C91" i="23"/>
  <c r="C99" i="23"/>
  <c r="C55" i="23"/>
  <c r="C128" i="23"/>
  <c r="C120" i="23"/>
  <c r="C115" i="23"/>
  <c r="C127" i="23"/>
  <c r="C119" i="23"/>
  <c r="C114" i="23"/>
  <c r="C126" i="23"/>
  <c r="C118" i="23"/>
  <c r="C124" i="23"/>
  <c r="C123" i="23"/>
  <c r="C122" i="23"/>
  <c r="C116" i="23"/>
  <c r="C110" i="23"/>
  <c r="C111" i="23"/>
  <c r="C112" i="23"/>
  <c r="C219" i="23"/>
  <c r="C209" i="23"/>
  <c r="C200" i="23"/>
  <c r="C190" i="23"/>
  <c r="C179" i="23"/>
  <c r="C170" i="23"/>
  <c r="C161" i="23"/>
  <c r="C152" i="23"/>
  <c r="C143" i="23"/>
  <c r="C134" i="23"/>
  <c r="C207" i="23"/>
  <c r="C188" i="23"/>
  <c r="C167" i="23"/>
  <c r="C234" i="23"/>
  <c r="C176" i="23"/>
  <c r="C158" i="23"/>
  <c r="C140" i="23"/>
  <c r="C218" i="23"/>
  <c r="C198" i="23"/>
  <c r="C178" i="23"/>
  <c r="C169" i="23"/>
  <c r="C160" i="23"/>
  <c r="C151" i="23"/>
  <c r="C142" i="23"/>
  <c r="C226" i="23"/>
  <c r="C177" i="23"/>
  <c r="C159" i="23"/>
  <c r="C141" i="23"/>
  <c r="C225" i="23"/>
  <c r="C206" i="23"/>
  <c r="C148" i="23"/>
  <c r="C133" i="23"/>
  <c r="C233" i="23"/>
  <c r="C224" i="23"/>
  <c r="C214" i="23"/>
  <c r="C204" i="23"/>
  <c r="C175" i="23"/>
  <c r="C165" i="23"/>
  <c r="C157" i="23"/>
  <c r="C139" i="23"/>
  <c r="C231" i="23"/>
  <c r="C212" i="23"/>
  <c r="C172" i="23"/>
  <c r="C154" i="23"/>
  <c r="C136" i="23"/>
  <c r="C220" i="23"/>
  <c r="C201" i="23"/>
  <c r="C182" i="23"/>
  <c r="C153" i="23"/>
  <c r="C222" i="23"/>
  <c r="C213" i="23"/>
  <c r="C203" i="23"/>
  <c r="C194" i="23"/>
  <c r="C173" i="23"/>
  <c r="C164" i="23"/>
  <c r="C155" i="23"/>
  <c r="C146" i="23"/>
  <c r="C137" i="23"/>
  <c r="C221" i="23"/>
  <c r="C202" i="23"/>
  <c r="C163" i="23"/>
  <c r="C145" i="23"/>
  <c r="C230" i="23"/>
  <c r="C210" i="23"/>
  <c r="C191" i="23"/>
  <c r="C171" i="23"/>
  <c r="C135" i="23"/>
  <c r="C79" i="23"/>
  <c r="C54" i="23"/>
  <c r="C102" i="23"/>
  <c r="C78" i="23"/>
  <c r="C60" i="23"/>
  <c r="C82" i="23"/>
  <c r="C84" i="23"/>
  <c r="C81" i="23"/>
  <c r="C72" i="23"/>
  <c r="C66" i="23"/>
  <c r="C90" i="23"/>
  <c r="C96" i="23"/>
  <c r="C80" i="23"/>
  <c r="W4" i="27" l="1"/>
  <c r="W5" i="27"/>
  <c r="W6" i="27"/>
  <c r="W7" i="27"/>
  <c r="W8" i="27"/>
  <c r="W9" i="27"/>
  <c r="W10" i="27"/>
  <c r="W11" i="27"/>
  <c r="W13" i="27"/>
  <c r="W14" i="27"/>
  <c r="W15" i="27"/>
  <c r="W16" i="27"/>
  <c r="W17" i="27"/>
  <c r="W3" i="27"/>
  <c r="S4" i="27"/>
  <c r="S3" i="27"/>
  <c r="C5" i="23" s="1"/>
  <c r="D5" i="23" s="1"/>
  <c r="M48" i="27"/>
  <c r="M49" i="27"/>
  <c r="M44" i="27"/>
  <c r="M45" i="27"/>
  <c r="M46" i="27"/>
  <c r="M43" i="27"/>
  <c r="M4" i="27"/>
  <c r="M5" i="27"/>
  <c r="M6" i="27"/>
  <c r="M7" i="27"/>
  <c r="M8" i="27"/>
  <c r="M9" i="27"/>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3" i="27"/>
  <c r="H4" i="27"/>
  <c r="H5" i="27"/>
  <c r="H6" i="27"/>
  <c r="H7" i="27"/>
  <c r="H8" i="27"/>
  <c r="H10" i="27"/>
  <c r="H11" i="27"/>
  <c r="H12" i="27"/>
  <c r="H3" i="27"/>
  <c r="C22" i="27"/>
  <c r="C23" i="27"/>
  <c r="C24" i="27"/>
  <c r="C25" i="27"/>
  <c r="C26" i="27"/>
  <c r="C27" i="27"/>
  <c r="C28" i="27"/>
  <c r="C29" i="27"/>
  <c r="C4" i="27"/>
  <c r="C5" i="27"/>
  <c r="C6" i="27"/>
  <c r="C7" i="27"/>
  <c r="C8" i="27"/>
  <c r="C9" i="27"/>
  <c r="C10" i="27"/>
  <c r="C11" i="27"/>
  <c r="C12" i="27"/>
  <c r="C13" i="27"/>
  <c r="C14" i="27"/>
  <c r="C15" i="27"/>
  <c r="C16" i="27"/>
  <c r="C17" i="27"/>
  <c r="C18" i="27"/>
  <c r="C19" i="27"/>
  <c r="C3" i="27"/>
  <c r="M167" i="27"/>
  <c r="M166" i="27"/>
  <c r="S7" i="27"/>
  <c r="S8" i="27"/>
  <c r="C53" i="23" l="1"/>
  <c r="C10" i="23"/>
  <c r="C71" i="23"/>
  <c r="C12" i="23"/>
  <c r="C65" i="23"/>
  <c r="C89" i="23"/>
  <c r="C95" i="23"/>
  <c r="D95" i="23" s="1"/>
  <c r="C14" i="23"/>
  <c r="C101" i="23"/>
  <c r="C59" i="23"/>
  <c r="C15" i="23"/>
  <c r="C16" i="23"/>
  <c r="C17" i="23"/>
  <c r="C9" i="23"/>
  <c r="C11" i="23"/>
  <c r="C83" i="23"/>
  <c r="D83" i="23" s="1"/>
  <c r="C26" i="23"/>
  <c r="C27" i="23"/>
  <c r="C125" i="23"/>
  <c r="C28" i="23"/>
  <c r="C121" i="23"/>
  <c r="C113" i="23"/>
  <c r="C117" i="23"/>
  <c r="C29" i="23"/>
  <c r="D29" i="23" s="1"/>
  <c r="C44" i="23"/>
  <c r="C49" i="23"/>
  <c r="C181" i="23"/>
  <c r="C50" i="23"/>
  <c r="C223" i="23"/>
  <c r="C162" i="23"/>
  <c r="C211" i="23"/>
  <c r="C46" i="23"/>
  <c r="C144" i="23"/>
  <c r="C205" i="23"/>
  <c r="C35" i="23"/>
  <c r="C193" i="23"/>
  <c r="C47" i="23"/>
  <c r="C187" i="23"/>
  <c r="C229" i="23"/>
  <c r="C43" i="23"/>
  <c r="D43" i="23" s="1"/>
  <c r="C38" i="23"/>
  <c r="C42" i="23"/>
  <c r="C22" i="23"/>
  <c r="C21" i="23"/>
  <c r="D21" i="23" s="1"/>
  <c r="C20" i="23"/>
  <c r="C25" i="23"/>
  <c r="D25" i="23" s="1"/>
  <c r="C109" i="23"/>
  <c r="D109" i="23" s="1"/>
  <c r="C217" i="23"/>
  <c r="C34" i="23"/>
  <c r="D34" i="23" s="1"/>
  <c r="C36" i="23"/>
  <c r="D36" i="23" s="1"/>
  <c r="C174" i="23"/>
  <c r="C150" i="23"/>
  <c r="C40" i="23"/>
  <c r="D40" i="23" s="1"/>
  <c r="C48" i="23"/>
  <c r="D48" i="23" s="1"/>
  <c r="C37" i="23"/>
  <c r="D37" i="23" s="1"/>
  <c r="C132" i="23"/>
  <c r="D132" i="23" s="1"/>
  <c r="C138" i="23"/>
  <c r="C156" i="23"/>
  <c r="C33" i="23"/>
  <c r="D33" i="23" s="1"/>
  <c r="C180" i="23"/>
  <c r="C39" i="23"/>
  <c r="D39" i="23" s="1"/>
  <c r="C41" i="23"/>
  <c r="D41" i="23" s="1"/>
  <c r="C32" i="23"/>
  <c r="D32" i="23" s="1"/>
  <c r="C199" i="23"/>
  <c r="C45" i="23"/>
  <c r="D45" i="23" s="1"/>
  <c r="C168" i="23"/>
  <c r="C131" i="23"/>
  <c r="C13" i="23"/>
  <c r="C77" i="23"/>
  <c r="D77" i="23" s="1"/>
  <c r="D38" i="23"/>
  <c r="D46" i="23"/>
  <c r="D49" i="23"/>
  <c r="D47" i="23"/>
  <c r="D44" i="23"/>
  <c r="D50" i="23"/>
  <c r="D35" i="23"/>
  <c r="D42" i="23"/>
  <c r="D27" i="23"/>
  <c r="D28" i="23"/>
  <c r="D26" i="23"/>
  <c r="D116" i="23"/>
  <c r="D119" i="23"/>
  <c r="D122" i="23"/>
  <c r="D120" i="23"/>
  <c r="D128" i="23"/>
  <c r="D118" i="23"/>
  <c r="D112" i="23"/>
  <c r="D114" i="23"/>
  <c r="D127" i="23"/>
  <c r="D111" i="23"/>
  <c r="D126" i="23"/>
  <c r="D110" i="23"/>
  <c r="D123" i="23"/>
  <c r="D124" i="23"/>
  <c r="D115" i="23"/>
  <c r="D59" i="23"/>
  <c r="D99" i="23"/>
  <c r="D67" i="23"/>
  <c r="D63" i="23"/>
  <c r="D75" i="23"/>
  <c r="D94" i="23"/>
  <c r="D89" i="23"/>
  <c r="D96" i="23"/>
  <c r="D74" i="23"/>
  <c r="D80" i="23"/>
  <c r="D106" i="23"/>
  <c r="D86" i="23"/>
  <c r="D62" i="23"/>
  <c r="D55" i="23"/>
  <c r="D100" i="23"/>
  <c r="D102" i="23"/>
  <c r="D103" i="23"/>
  <c r="D81" i="23"/>
  <c r="D68" i="23"/>
  <c r="D104" i="23"/>
  <c r="D71" i="23"/>
  <c r="D56" i="23"/>
  <c r="D61" i="23"/>
  <c r="D57" i="23"/>
  <c r="D53" i="23"/>
  <c r="D76" i="23"/>
  <c r="D90" i="23"/>
  <c r="D79" i="23"/>
  <c r="D69" i="23"/>
  <c r="D70" i="23"/>
  <c r="D65" i="23"/>
  <c r="D66" i="23"/>
  <c r="D54" i="23"/>
  <c r="D98" i="23"/>
  <c r="D93" i="23"/>
  <c r="D87" i="23"/>
  <c r="D82" i="23"/>
  <c r="D58" i="23"/>
  <c r="D78" i="23"/>
  <c r="D72" i="23"/>
  <c r="D60" i="23"/>
  <c r="D101" i="23"/>
  <c r="D105" i="23"/>
  <c r="D88" i="23"/>
  <c r="D64" i="23"/>
  <c r="D84" i="23"/>
  <c r="D85" i="23"/>
  <c r="D73" i="23"/>
  <c r="D97" i="23"/>
  <c r="D92" i="23"/>
  <c r="D91" i="23"/>
  <c r="D234" i="23"/>
  <c r="D206" i="23"/>
  <c r="D196" i="23"/>
  <c r="D186" i="23"/>
  <c r="D157" i="23"/>
  <c r="D147" i="23"/>
  <c r="D134" i="23"/>
  <c r="D233" i="23"/>
  <c r="D214" i="23"/>
  <c r="D165" i="23"/>
  <c r="D213" i="23"/>
  <c r="D203" i="23"/>
  <c r="D164" i="23"/>
  <c r="D154" i="23"/>
  <c r="D228" i="23"/>
  <c r="D219" i="23"/>
  <c r="D179" i="23"/>
  <c r="D227" i="23"/>
  <c r="D189" i="23"/>
  <c r="D178" i="23"/>
  <c r="D197" i="23"/>
  <c r="D160" i="23"/>
  <c r="D151" i="23"/>
  <c r="D204" i="23"/>
  <c r="D176" i="23"/>
  <c r="D171" i="23"/>
  <c r="D194" i="23"/>
  <c r="D184" i="23"/>
  <c r="D155" i="23"/>
  <c r="D145" i="23"/>
  <c r="D167" i="23"/>
  <c r="D142" i="23"/>
  <c r="D143" i="23"/>
  <c r="D183" i="23"/>
  <c r="D163" i="23"/>
  <c r="D231" i="23"/>
  <c r="D169" i="23"/>
  <c r="D208" i="23"/>
  <c r="D207" i="23"/>
  <c r="D191" i="23"/>
  <c r="D212" i="23"/>
  <c r="D202" i="23"/>
  <c r="D198" i="23"/>
  <c r="D161" i="23"/>
  <c r="D230" i="23"/>
  <c r="D215" i="23"/>
  <c r="D152" i="23"/>
  <c r="D148" i="23"/>
  <c r="D170" i="23"/>
  <c r="D226" i="23"/>
  <c r="D185" i="23"/>
  <c r="D139" i="23"/>
  <c r="D177" i="23"/>
  <c r="D140" i="23"/>
  <c r="D221" i="23"/>
  <c r="D200" i="23"/>
  <c r="D220" i="23"/>
  <c r="D216" i="23"/>
  <c r="D201" i="23"/>
  <c r="D192" i="23"/>
  <c r="D222" i="23"/>
  <c r="D135" i="23"/>
  <c r="D182" i="23"/>
  <c r="D166" i="23"/>
  <c r="D190" i="23"/>
  <c r="D175" i="23"/>
  <c r="D188" i="23"/>
  <c r="D195" i="23"/>
  <c r="D158" i="23"/>
  <c r="D136" i="23"/>
  <c r="D225" i="23"/>
  <c r="D153" i="23"/>
  <c r="D149" i="23"/>
  <c r="D224" i="23"/>
  <c r="D210" i="23"/>
  <c r="D209" i="23"/>
  <c r="D172" i="23"/>
  <c r="D141" i="23"/>
  <c r="D137" i="23"/>
  <c r="D232" i="23"/>
  <c r="D218" i="23"/>
  <c r="D159" i="23"/>
  <c r="D146" i="23"/>
  <c r="D173" i="23"/>
  <c r="D20" i="23"/>
  <c r="D22" i="23"/>
  <c r="D9" i="23"/>
  <c r="D125" i="23" l="1"/>
  <c r="D121" i="23"/>
  <c r="D113" i="23"/>
  <c r="D117" i="23"/>
  <c r="K3" i="26" l="1"/>
  <c r="K4" i="26"/>
  <c r="K5" i="26"/>
  <c r="K6" i="26"/>
  <c r="K7" i="26"/>
  <c r="K8" i="26"/>
  <c r="K9" i="26"/>
  <c r="K10" i="26"/>
  <c r="K11" i="26"/>
  <c r="K12" i="26"/>
  <c r="K13" i="26"/>
  <c r="K14" i="26"/>
  <c r="K15" i="26"/>
  <c r="K16"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K79" i="26"/>
  <c r="K80" i="26"/>
  <c r="K81" i="26"/>
  <c r="K82" i="26"/>
  <c r="K83" i="26"/>
  <c r="K84" i="26"/>
  <c r="K85" i="26"/>
  <c r="K86" i="26"/>
  <c r="K87" i="26"/>
  <c r="K88" i="26"/>
  <c r="K89" i="26"/>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151" i="26"/>
  <c r="K152" i="26"/>
  <c r="K153" i="26"/>
  <c r="K154" i="26"/>
  <c r="K155" i="26"/>
  <c r="K156" i="26"/>
  <c r="K157" i="26"/>
  <c r="K158" i="26"/>
  <c r="K159" i="26"/>
  <c r="K160" i="26"/>
  <c r="K161" i="26"/>
  <c r="K162" i="26"/>
  <c r="K163" i="26"/>
  <c r="K164" i="26"/>
  <c r="K165" i="26"/>
  <c r="K166" i="26"/>
  <c r="K167" i="26"/>
  <c r="K168" i="26"/>
  <c r="K169" i="26"/>
  <c r="K170" i="26"/>
  <c r="K171" i="26"/>
  <c r="K172" i="26"/>
  <c r="K173" i="26"/>
  <c r="K174" i="26"/>
  <c r="K175" i="26"/>
  <c r="K176" i="26"/>
  <c r="K177" i="26"/>
  <c r="K178" i="26"/>
  <c r="K179" i="26"/>
  <c r="K180" i="26"/>
  <c r="K181" i="26"/>
  <c r="K182" i="26"/>
  <c r="K183" i="26"/>
  <c r="K184" i="26"/>
  <c r="K185" i="26"/>
  <c r="K186" i="26"/>
  <c r="K187" i="26"/>
  <c r="K188" i="26"/>
  <c r="K189" i="26"/>
  <c r="K190" i="26"/>
  <c r="K191" i="26"/>
  <c r="K192" i="26"/>
  <c r="K193" i="26"/>
  <c r="K194" i="26"/>
  <c r="K195" i="26"/>
  <c r="K196" i="26"/>
  <c r="K197" i="26"/>
  <c r="K198" i="26"/>
  <c r="K199" i="26"/>
  <c r="K200" i="26"/>
  <c r="K201" i="26"/>
  <c r="K202" i="26"/>
  <c r="K203" i="26"/>
  <c r="K204" i="26"/>
  <c r="K205" i="26"/>
  <c r="K206" i="26"/>
  <c r="K207" i="26"/>
  <c r="K208" i="26"/>
  <c r="K209" i="26"/>
  <c r="K210" i="26"/>
  <c r="K211" i="26"/>
  <c r="K212" i="26"/>
  <c r="K213" i="26"/>
  <c r="K214" i="26"/>
  <c r="K215" i="26"/>
  <c r="K216" i="26"/>
  <c r="K217" i="26"/>
  <c r="K218" i="26"/>
  <c r="K219" i="26"/>
  <c r="K220" i="26"/>
  <c r="K221" i="26"/>
  <c r="K222" i="26"/>
  <c r="K223" i="26"/>
  <c r="K224" i="26"/>
  <c r="K225" i="26"/>
  <c r="K226" i="26"/>
  <c r="K227" i="26"/>
  <c r="K228" i="26"/>
  <c r="K229" i="26"/>
  <c r="K230" i="26"/>
  <c r="K231" i="26"/>
  <c r="K232" i="26"/>
  <c r="K233" i="26"/>
  <c r="K234" i="26"/>
  <c r="K235" i="26"/>
  <c r="K236" i="26"/>
  <c r="K237" i="26"/>
  <c r="K238" i="26"/>
  <c r="K239" i="26"/>
  <c r="K240" i="26"/>
  <c r="K241" i="26"/>
  <c r="K242" i="26"/>
  <c r="K243" i="26"/>
  <c r="K244" i="26"/>
  <c r="K245" i="26"/>
  <c r="K246" i="26"/>
  <c r="K247" i="26"/>
  <c r="K248" i="26"/>
  <c r="K249" i="26"/>
  <c r="K250" i="26"/>
  <c r="K251" i="26"/>
  <c r="K252" i="26"/>
  <c r="K253" i="26"/>
  <c r="K254" i="26"/>
  <c r="K255" i="26"/>
  <c r="K256" i="26"/>
  <c r="K257" i="26"/>
  <c r="K258" i="26"/>
  <c r="K259" i="26"/>
  <c r="K260" i="26"/>
  <c r="K261" i="26"/>
  <c r="K262" i="26"/>
  <c r="K263" i="26"/>
  <c r="K264" i="26"/>
  <c r="K265" i="26"/>
  <c r="K266" i="26"/>
  <c r="K267" i="26"/>
  <c r="K268" i="26"/>
  <c r="K269" i="26"/>
  <c r="K270" i="26"/>
  <c r="K271" i="26"/>
  <c r="K272" i="26"/>
  <c r="K273" i="26"/>
  <c r="K274" i="26"/>
  <c r="K275" i="26"/>
  <c r="K276" i="26"/>
  <c r="K277" i="26"/>
  <c r="K278" i="26"/>
  <c r="K279" i="26"/>
  <c r="K280" i="26"/>
  <c r="K281" i="26"/>
  <c r="K282" i="26"/>
  <c r="K283" i="26"/>
  <c r="K284" i="26"/>
  <c r="K285" i="26"/>
  <c r="K286" i="26"/>
  <c r="K287" i="26"/>
  <c r="K288" i="26"/>
  <c r="K289" i="26"/>
  <c r="K290" i="26"/>
  <c r="K291" i="26"/>
  <c r="K292" i="26"/>
  <c r="K293" i="26"/>
  <c r="K294" i="26"/>
  <c r="K295" i="26"/>
  <c r="K296" i="26"/>
  <c r="K297" i="26"/>
  <c r="K298" i="26"/>
  <c r="K299" i="26"/>
  <c r="K300" i="26"/>
  <c r="K301" i="26"/>
  <c r="K302" i="26"/>
  <c r="K303" i="26"/>
  <c r="K304" i="26"/>
  <c r="K305" i="26"/>
  <c r="K306" i="26"/>
  <c r="K307" i="26"/>
  <c r="K308" i="26"/>
  <c r="K309" i="26"/>
  <c r="K310" i="26"/>
  <c r="K311" i="26"/>
  <c r="K312" i="26"/>
  <c r="K313" i="26"/>
  <c r="K314" i="26"/>
  <c r="K315" i="26"/>
  <c r="K316" i="26"/>
  <c r="K317" i="26"/>
  <c r="K318" i="26"/>
  <c r="K319" i="26"/>
  <c r="K320" i="26"/>
  <c r="K321" i="26"/>
  <c r="K322" i="26"/>
  <c r="K323" i="26"/>
  <c r="K324" i="26"/>
  <c r="K325" i="26"/>
  <c r="K326" i="26"/>
  <c r="K327" i="26"/>
  <c r="K328" i="26"/>
  <c r="K329" i="26"/>
  <c r="K330" i="26"/>
  <c r="K331" i="26"/>
  <c r="K332" i="26"/>
  <c r="K333" i="26"/>
  <c r="K2" i="26"/>
  <c r="D223" i="23" l="1"/>
  <c r="D217" i="23"/>
  <c r="D168" i="23"/>
  <c r="D211" i="23"/>
  <c r="D205" i="23"/>
  <c r="D199" i="23"/>
  <c r="D162" i="23"/>
  <c r="D174" i="23"/>
  <c r="D193" i="23"/>
  <c r="D156" i="23"/>
  <c r="D131" i="23"/>
  <c r="D138" i="23"/>
  <c r="D187" i="23"/>
  <c r="D150" i="23"/>
  <c r="D229" i="23"/>
  <c r="D181" i="23"/>
  <c r="D180" i="23"/>
  <c r="D144" i="23"/>
  <c r="D10" i="23" l="1"/>
  <c r="D11" i="23"/>
  <c r="D12" i="23"/>
  <c r="D13" i="23"/>
  <c r="D14" i="23"/>
  <c r="D15" i="23"/>
  <c r="D16" i="23"/>
  <c r="D17" i="23"/>
  <c r="D133" i="23" l="1"/>
</calcChain>
</file>

<file path=xl/sharedStrings.xml><?xml version="1.0" encoding="utf-8"?>
<sst xmlns="http://schemas.openxmlformats.org/spreadsheetml/2006/main" count="4299" uniqueCount="136">
  <si>
    <t>SourceIntermediary_Region</t>
  </si>
  <si>
    <t>SourceIntermediary_DomesticInternational</t>
  </si>
  <si>
    <t>SourceIntermediary_Type_Layer1</t>
  </si>
  <si>
    <t>SourceIntermediary_Type_Layer2</t>
  </si>
  <si>
    <t>SourceIntermediary_Type_Layer3</t>
  </si>
  <si>
    <t>Instrument_Cleaned</t>
  </si>
  <si>
    <t>Sector_Cleaned</t>
  </si>
  <si>
    <t>Sub_Sector_Cleaned</t>
  </si>
  <si>
    <t>Use</t>
  </si>
  <si>
    <t>East Asia and Pacific</t>
  </si>
  <si>
    <t>International</t>
  </si>
  <si>
    <t>Public</t>
  </si>
  <si>
    <t>Government</t>
  </si>
  <si>
    <t>State-owned FI</t>
  </si>
  <si>
    <t>Clean Energy</t>
  </si>
  <si>
    <t>Generation facilities and stationary combustion of cleaner fuels</t>
  </si>
  <si>
    <t>Mitigation</t>
  </si>
  <si>
    <t>US &amp; Canada</t>
  </si>
  <si>
    <t>Private</t>
  </si>
  <si>
    <t>Other</t>
  </si>
  <si>
    <t>Corporation</t>
  </si>
  <si>
    <t>Middle East and North Africa</t>
  </si>
  <si>
    <t>Sub-Saharan Africa</t>
  </si>
  <si>
    <t>Domestic</t>
  </si>
  <si>
    <t>Public Fund</t>
  </si>
  <si>
    <t>Commercial</t>
  </si>
  <si>
    <t>Institutional Investors</t>
  </si>
  <si>
    <t>Unknown</t>
  </si>
  <si>
    <t>Households/Individuals</t>
  </si>
  <si>
    <t>Latin America &amp; Caribbean</t>
  </si>
  <si>
    <t>DFI</t>
  </si>
  <si>
    <t>Multilateral Climate Funds</t>
  </si>
  <si>
    <t>Other Oceania</t>
  </si>
  <si>
    <t>Central Asia and Eastern Europe</t>
  </si>
  <si>
    <t>Western Europe</t>
  </si>
  <si>
    <t>Bilateral DFI</t>
  </si>
  <si>
    <t>Agriculture, food production, fisheries and forestry</t>
  </si>
  <si>
    <t>Resilient agriculture (crop/livestock)</t>
  </si>
  <si>
    <t>Low carbon transport</t>
  </si>
  <si>
    <t>Infrastructure (passenger and freight)</t>
  </si>
  <si>
    <t>Grant</t>
  </si>
  <si>
    <t>Others &amp; Cross-sectoral</t>
  </si>
  <si>
    <t>General eco-system support</t>
  </si>
  <si>
    <t>Disaster risk management (pre disaster)</t>
  </si>
  <si>
    <t>Adaptation</t>
  </si>
  <si>
    <t>Other/Unspecified/Multiple</t>
  </si>
  <si>
    <t>Water conservation, supply and demand</t>
  </si>
  <si>
    <t>Water storage</t>
  </si>
  <si>
    <t>Circular Economy</t>
  </si>
  <si>
    <t>E-waste refurbishment, dismantling and recycling</t>
  </si>
  <si>
    <t>Transregional</t>
  </si>
  <si>
    <t>Resilient agriculture (crop)</t>
  </si>
  <si>
    <t>Natural resource conservation and management</t>
  </si>
  <si>
    <t>Resilient fisheries and ocean management</t>
  </si>
  <si>
    <t>Waste collection, sorting and aggregation facilities</t>
  </si>
  <si>
    <t>SOE</t>
  </si>
  <si>
    <t>Storage</t>
  </si>
  <si>
    <t>Transmission and distribution</t>
  </si>
  <si>
    <t>Buildings and the built environment</t>
  </si>
  <si>
    <t>Water treatment</t>
  </si>
  <si>
    <t>Green Buildings - New build/Retrofit</t>
  </si>
  <si>
    <t>Commercial FI</t>
  </si>
  <si>
    <t>Resilient forestry and other land use</t>
  </si>
  <si>
    <t>New build - Green buildings</t>
  </si>
  <si>
    <t>South Asia</t>
  </si>
  <si>
    <t>Multilateral DFI</t>
  </si>
  <si>
    <t>Export Credit Agency (ECA)</t>
  </si>
  <si>
    <t>National DFI</t>
  </si>
  <si>
    <t>Retrofit - Green buildings</t>
  </si>
  <si>
    <t>Energy Efficiency and DSM</t>
  </si>
  <si>
    <t>Infrastructure / projects</t>
  </si>
  <si>
    <t>Dry waste recycling</t>
  </si>
  <si>
    <t>Wet waste treatment</t>
  </si>
  <si>
    <t>GHG reduction projects</t>
  </si>
  <si>
    <t>Budget Expenditure</t>
  </si>
  <si>
    <t>Disaster risk management (post disaster)</t>
  </si>
  <si>
    <t>Input material elimination and substitution</t>
  </si>
  <si>
    <t>Private Equity</t>
  </si>
  <si>
    <t>Equity</t>
  </si>
  <si>
    <t>Water efficiency</t>
  </si>
  <si>
    <t>Venture Capital</t>
  </si>
  <si>
    <t>Debt</t>
  </si>
  <si>
    <t>Commercial Bank</t>
  </si>
  <si>
    <t>Water/wastewater distribution</t>
  </si>
  <si>
    <t>Modal shift (passenger and freight)</t>
  </si>
  <si>
    <t>Concessional Debt</t>
  </si>
  <si>
    <t>Global</t>
  </si>
  <si>
    <t>Sum of Value_ZARm_real</t>
  </si>
  <si>
    <t>SECTOR</t>
  </si>
  <si>
    <t>USE</t>
  </si>
  <si>
    <t>Dual Benefits</t>
  </si>
  <si>
    <t>Sum of Value_ZARm_real_average</t>
  </si>
  <si>
    <t>SECTOR PIVOT</t>
  </si>
  <si>
    <t>List of Options</t>
  </si>
  <si>
    <t>USE PIVOT</t>
  </si>
  <si>
    <t>Sum of Sum of Value_ZARm_real_average</t>
  </si>
  <si>
    <t>TOTAL CLIMATE FINANCE PIVOT</t>
  </si>
  <si>
    <t>TOTAL CLIMATE FINANCE (ZAR million)</t>
  </si>
  <si>
    <t>INSTITUTION TYPE</t>
  </si>
  <si>
    <t>Financial Instrument</t>
  </si>
  <si>
    <t>INSTITUTION PIVOT</t>
  </si>
  <si>
    <t>&lt;-- Select source of funding to the left in cell B2</t>
  </si>
  <si>
    <t>SECTOR INSTRUMENT PIVOT</t>
  </si>
  <si>
    <t>Financial Instrument/USE</t>
  </si>
  <si>
    <t>About the dataset:</t>
  </si>
  <si>
    <t>Other related studies</t>
  </si>
  <si>
    <t>Global Landscape of Climate Finance: A Decade of Data</t>
  </si>
  <si>
    <t>Contacts:</t>
  </si>
  <si>
    <t>All values are in ZAR million.</t>
  </si>
  <si>
    <t>All values are annual averages for 2019, 2020, and 2021.</t>
  </si>
  <si>
    <t>South Africa Landscape of Climate Finance 2020</t>
  </si>
  <si>
    <t>Global Landscape of Climate Finance 2023</t>
  </si>
  <si>
    <t>Landscape of Climate Finance in Africa</t>
  </si>
  <si>
    <t>Lisa Johnson (lisa@green-cape.co.za)</t>
  </si>
  <si>
    <t>Chavi Meatle (chavi.meattle@cpiglobal.org)</t>
  </si>
  <si>
    <t>Pedro de Aragão Fernandes (pedro.fernandes@cpiglobal.org)</t>
  </si>
  <si>
    <t>Disclaimer:</t>
  </si>
  <si>
    <t>This dataset is built from publicly available data and proprietary data sources, and it is based on the best effort to ensure the analysis is representative of the state of climate finance in the country. It is not to be taken as a replacement or substitute for conducting more comprehensive national-level climate finance tracking exercises that help address data gaps encountered in this national study. 
Please reach to out the contacts above incase you wish to share your data for inclusion in the landscape studies.</t>
  </si>
  <si>
    <t>For more information on the methodology and terminology used by GreenCape and CPI to compile the dataset please follow this link</t>
  </si>
  <si>
    <t>This dataset allows users to investigate climate finance investment across multiple dimensions.</t>
  </si>
  <si>
    <t>To filter the data please select from the dropdown menu in the "SALandscape '23 Data" sheet.</t>
  </si>
  <si>
    <t>FINANCIAL INSTRUMENT</t>
  </si>
  <si>
    <t>SECTOR/FINANCIAL INSTRUMENT</t>
  </si>
  <si>
    <t>FINANCIAL INSTRUMENT/USE</t>
  </si>
  <si>
    <t>INSTITUTION TYPE/FINANCIAL INSTRUMENT</t>
  </si>
  <si>
    <t>All</t>
  </si>
  <si>
    <t>2019/2020/2021 Annual Average</t>
  </si>
  <si>
    <t>The South African Climate Finance Landscape 2023</t>
  </si>
  <si>
    <t>A technical report prepared for the Presidential Climate Commission</t>
  </si>
  <si>
    <t xml:space="preserve">The South African Climate Finance Landscape 2023 report seeks to map climate finance investment in South Africa by way of tracking project-level investments thereby identifying sources and intermediaries of climate finance; financial instruments used; uses of climate finance; and ultimately which sectors benefit from climate finance flows in South Africa. The report aims to provide clear and consistent information on current climate finance investments in South Africa to help highlight existing gaps, spotlight opportunities, and provide a foundation to mobilise and scale climate finance in South Africa.
The data informing the report was sourced from both international and domestic sources and falls within calendar years 2019, 2020 and 2021. The data tracks primary capital investment directed toward low-carbon and climate-resilient development interventions with direct or indirect greenhouse gas mitigation or adaptation benefits. </t>
  </si>
  <si>
    <t>About The South African Climate Finance Landscape 2023:</t>
  </si>
  <si>
    <t>Access the report here:</t>
  </si>
  <si>
    <t>https://www.climatepolicyinitiative.org/publication/the-south-african-climate-finance-landscape-2023/</t>
  </si>
  <si>
    <t>https://www.climatecommission.org.za/publications/the-south-african-climate-finance-landscape-2023</t>
  </si>
  <si>
    <t>Methodology:</t>
  </si>
  <si>
    <t>LAST UPDATE: August 14th,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</si>
</sst>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409]* #,##0.00_ ;_-[$$-409]* \-#,##0.00\ ;_-[$$-409]* &quot;-&quot;??_ ;_-@_ "/>
    <numFmt numFmtId="165" formatCode="_-[$$-409]* #,##0.0_ ;_-[$$-409]* \-#,##0.0\ ;_-[$$-409]* &quot;-&quot;??_ ;_-@_ "/>
    <numFmt numFmtId="166" formatCode="_-* #,##0_-;\-* #,##0_-;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20"/>
      <color theme="1"/>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b/>
      <i/>
      <sz val="14"/>
      <color theme="1"/>
      <name val="Calibri"/>
      <family val="2"/>
      <scheme val="minor"/>
    </font>
    <font>
      <sz val="14"/>
      <color theme="1"/>
      <name val="Calibri"/>
      <family val="2"/>
      <scheme val="minor"/>
    </font>
    <font>
      <i/>
      <sz val="14"/>
      <color theme="1"/>
      <name val="Calibri"/>
      <family val="2"/>
      <scheme val="minor"/>
    </font>
    <font>
      <sz val="14"/>
      <color theme="1" tint="0.34998626667073579"/>
      <name val="Trebuchet MS"/>
      <family val="2"/>
    </font>
    <font>
      <sz val="14"/>
      <color theme="1" tint="0.34998626667073579"/>
      <name val="Calibri"/>
      <family val="2"/>
      <scheme val="minor"/>
    </font>
    <font>
      <sz val="24"/>
      <color theme="4"/>
      <name val="Times New Roman"/>
      <family val="1"/>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7C80"/>
        <bgColor indexed="64"/>
      </patternFill>
    </fill>
    <fill>
      <patternFill patternType="solid">
        <fgColor rgb="FFF6DFDE"/>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ECF4FA"/>
        <bgColor indexed="64"/>
      </patternFill>
    </fill>
    <fill>
      <patternFill patternType="solid">
        <fgColor rgb="FFF5F5F5"/>
        <bgColor indexed="64"/>
      </patternFill>
    </fill>
    <fill>
      <patternFill patternType="solid">
        <fgColor rgb="FFF4EBFB"/>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FCF6F6"/>
        <bgColor indexed="64"/>
      </patternFill>
    </fill>
    <fill>
      <patternFill patternType="solid">
        <fgColor rgb="FFEDF1F9"/>
        <bgColor indexed="64"/>
      </patternFill>
    </fill>
    <fill>
      <patternFill patternType="solid">
        <fgColor rgb="FFFEF5F0"/>
        <bgColor indexed="64"/>
      </patternFill>
    </fill>
    <fill>
      <patternFill patternType="solid">
        <fgColor rgb="FFEC7664"/>
        <bgColor indexed="64"/>
      </patternFill>
    </fill>
    <fill>
      <patternFill patternType="solid">
        <fgColor rgb="FFF9D5CF"/>
        <bgColor indexed="64"/>
      </patternFill>
    </fill>
    <fill>
      <patternFill patternType="solid">
        <fgColor rgb="FFFFC843"/>
        <bgColor indexed="64"/>
      </patternFill>
    </fill>
    <fill>
      <patternFill patternType="solid">
        <fgColor rgb="FF2283B0"/>
        <bgColor indexed="64"/>
      </patternFill>
    </fill>
    <fill>
      <patternFill patternType="solid">
        <fgColor rgb="FFAE764C"/>
        <bgColor indexed="64"/>
      </patternFill>
    </fill>
    <fill>
      <patternFill patternType="solid">
        <fgColor rgb="FFDEC6B4"/>
        <bgColor indexed="64"/>
      </patternFill>
    </fill>
    <fill>
      <patternFill patternType="solid">
        <fgColor rgb="FFEFE2D9"/>
        <bgColor indexed="64"/>
      </patternFill>
    </fill>
    <fill>
      <patternFill patternType="solid">
        <fgColor rgb="FF1AB47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cellStyleXfs>
  <cellXfs count="90">
    <xf numFmtId="0" fontId="0" fillId="0" borderId="0" xfId="0"/>
    <xf numFmtId="0" fontId="0" fillId="0" borderId="0" xfId="0" pivotButton="1"/>
    <xf numFmtId="0" fontId="0" fillId="36" borderId="0" xfId="0" applyFill="1"/>
    <xf numFmtId="164" fontId="0" fillId="0" borderId="0" xfId="0" applyNumberFormat="1"/>
    <xf numFmtId="0" fontId="0" fillId="38" borderId="0" xfId="0" applyFill="1"/>
    <xf numFmtId="0" fontId="20" fillId="41" borderId="0" xfId="0" applyFont="1" applyFill="1" applyAlignment="1">
      <alignment horizontal="left"/>
    </xf>
    <xf numFmtId="0" fontId="0" fillId="42" borderId="0" xfId="0" applyFill="1"/>
    <xf numFmtId="0" fontId="0" fillId="46" borderId="0" xfId="0" applyFill="1"/>
    <xf numFmtId="0" fontId="19" fillId="41" borderId="0" xfId="0" applyFont="1" applyFill="1"/>
    <xf numFmtId="0" fontId="16" fillId="41" borderId="0" xfId="0" applyFont="1" applyFill="1"/>
    <xf numFmtId="9" fontId="20" fillId="41" borderId="0" xfId="1" applyFont="1" applyFill="1"/>
    <xf numFmtId="0" fontId="19" fillId="41" borderId="0" xfId="0" applyFont="1" applyFill="1" applyAlignment="1">
      <alignment horizontal="center"/>
    </xf>
    <xf numFmtId="43" fontId="0" fillId="41" borderId="0" xfId="0" applyNumberFormat="1" applyFill="1"/>
    <xf numFmtId="0" fontId="0" fillId="41" borderId="0" xfId="0" applyFill="1"/>
    <xf numFmtId="0" fontId="16" fillId="43" borderId="0" xfId="0" applyFont="1" applyFill="1" applyAlignment="1">
      <alignment horizontal="left" vertical="center"/>
    </xf>
    <xf numFmtId="0" fontId="16" fillId="44" borderId="0" xfId="0" applyFont="1" applyFill="1" applyAlignment="1">
      <alignment horizontal="left" vertical="center"/>
    </xf>
    <xf numFmtId="0" fontId="0" fillId="44" borderId="0" xfId="0" applyFill="1"/>
    <xf numFmtId="0" fontId="22" fillId="44" borderId="0" xfId="45" applyFill="1"/>
    <xf numFmtId="0" fontId="16" fillId="45" borderId="0" xfId="0" applyFont="1" applyFill="1"/>
    <xf numFmtId="0" fontId="0" fillId="45" borderId="0" xfId="0" applyFill="1"/>
    <xf numFmtId="165" fontId="0" fillId="41" borderId="0" xfId="0" applyNumberFormat="1" applyFill="1"/>
    <xf numFmtId="0" fontId="18" fillId="41" borderId="0" xfId="0" applyFont="1" applyFill="1"/>
    <xf numFmtId="0" fontId="21" fillId="37" borderId="0" xfId="0" applyFont="1" applyFill="1"/>
    <xf numFmtId="9" fontId="23" fillId="37" borderId="0" xfId="1" applyFont="1" applyFill="1"/>
    <xf numFmtId="0" fontId="21" fillId="48" borderId="0" xfId="0" applyFont="1" applyFill="1"/>
    <xf numFmtId="9" fontId="21" fillId="48" borderId="0" xfId="1" applyFont="1" applyFill="1"/>
    <xf numFmtId="9" fontId="24" fillId="48" borderId="0" xfId="1" applyFont="1" applyFill="1"/>
    <xf numFmtId="0" fontId="0" fillId="49" borderId="0" xfId="0" applyFill="1"/>
    <xf numFmtId="9" fontId="20" fillId="49" borderId="0" xfId="1" applyFont="1" applyFill="1"/>
    <xf numFmtId="0" fontId="0" fillId="50" borderId="0" xfId="0" applyFill="1"/>
    <xf numFmtId="9" fontId="0" fillId="50" borderId="0" xfId="1" applyFont="1" applyFill="1"/>
    <xf numFmtId="0" fontId="0" fillId="51" borderId="0" xfId="0" applyFill="1" applyAlignment="1">
      <alignment horizontal="left"/>
    </xf>
    <xf numFmtId="9" fontId="0" fillId="51" borderId="0" xfId="1" applyFont="1" applyFill="1"/>
    <xf numFmtId="0" fontId="16" fillId="46" borderId="0" xfId="0" applyFont="1" applyFill="1"/>
    <xf numFmtId="0" fontId="22" fillId="46" borderId="0" xfId="45" applyFill="1"/>
    <xf numFmtId="0" fontId="0" fillId="34" borderId="0" xfId="0" applyFill="1"/>
    <xf numFmtId="0" fontId="0" fillId="42" borderId="0" xfId="0" applyFill="1" applyAlignment="1">
      <alignment horizontal="left" vertical="top" wrapText="1"/>
    </xf>
    <xf numFmtId="43" fontId="24" fillId="42" borderId="0" xfId="43" applyFont="1" applyFill="1" applyAlignment="1">
      <alignment horizontal="right"/>
    </xf>
    <xf numFmtId="14" fontId="16" fillId="41" borderId="0" xfId="0" applyNumberFormat="1" applyFont="1" applyFill="1"/>
    <xf numFmtId="9" fontId="24" fillId="42" borderId="0" xfId="1" applyFont="1" applyFill="1"/>
    <xf numFmtId="0" fontId="21" fillId="42" borderId="0" xfId="0" applyFont="1" applyFill="1"/>
    <xf numFmtId="0" fontId="22" fillId="44" borderId="0" xfId="45" applyFill="1" applyAlignment="1">
      <alignment vertical="center"/>
    </xf>
    <xf numFmtId="0" fontId="0" fillId="0" borderId="0" xfId="0" applyAlignment="1">
      <alignment horizontal="right"/>
    </xf>
    <xf numFmtId="43" fontId="24" fillId="48" borderId="0" xfId="43" applyFont="1" applyFill="1" applyAlignment="1">
      <alignment horizontal="right"/>
    </xf>
    <xf numFmtId="43" fontId="21" fillId="37" borderId="0" xfId="43" applyFont="1" applyFill="1" applyAlignment="1">
      <alignment horizontal="right"/>
    </xf>
    <xf numFmtId="43" fontId="0" fillId="49" borderId="0" xfId="43" applyFont="1" applyFill="1" applyAlignment="1">
      <alignment horizontal="right"/>
    </xf>
    <xf numFmtId="43" fontId="0" fillId="51" borderId="0" xfId="43" applyFont="1" applyFill="1" applyAlignment="1">
      <alignment horizontal="right"/>
    </xf>
    <xf numFmtId="43" fontId="21" fillId="48" borderId="0" xfId="43" applyFont="1" applyFill="1" applyAlignment="1">
      <alignment horizontal="right"/>
    </xf>
    <xf numFmtId="43" fontId="0" fillId="50" borderId="0" xfId="43" applyFont="1" applyFill="1" applyAlignment="1">
      <alignment horizontal="right"/>
    </xf>
    <xf numFmtId="0" fontId="0" fillId="0" borderId="0" xfId="0" applyProtection="1">
      <protection hidden="1"/>
    </xf>
    <xf numFmtId="0" fontId="26" fillId="41" borderId="0" xfId="0" applyFont="1" applyFill="1" applyAlignment="1">
      <alignment horizontal="left" indent="12"/>
    </xf>
    <xf numFmtId="0" fontId="21" fillId="53" borderId="0" xfId="0" applyFont="1" applyFill="1"/>
    <xf numFmtId="43" fontId="24" fillId="53" borderId="0" xfId="43" applyFont="1" applyFill="1" applyAlignment="1">
      <alignment horizontal="right"/>
    </xf>
    <xf numFmtId="9" fontId="25" fillId="53" borderId="0" xfId="1" applyFont="1" applyFill="1"/>
    <xf numFmtId="0" fontId="21" fillId="57" borderId="0" xfId="0" applyFont="1" applyFill="1"/>
    <xf numFmtId="43" fontId="21" fillId="57" borderId="0" xfId="43" applyFont="1" applyFill="1" applyAlignment="1">
      <alignment horizontal="right"/>
    </xf>
    <xf numFmtId="9" fontId="21" fillId="57" borderId="0" xfId="1" applyFont="1" applyFill="1"/>
    <xf numFmtId="0" fontId="0" fillId="58" borderId="0" xfId="0" applyFill="1"/>
    <xf numFmtId="43" fontId="1" fillId="58" borderId="0" xfId="43" applyFont="1" applyFill="1" applyAlignment="1">
      <alignment horizontal="right"/>
    </xf>
    <xf numFmtId="9" fontId="1" fillId="58" borderId="0" xfId="1" applyFont="1" applyFill="1"/>
    <xf numFmtId="9" fontId="0" fillId="58" borderId="0" xfId="1" applyFont="1" applyFill="1"/>
    <xf numFmtId="0" fontId="0" fillId="58" borderId="0" xfId="0" applyFill="1" applyAlignment="1">
      <alignment horizontal="left"/>
    </xf>
    <xf numFmtId="43" fontId="0" fillId="58" borderId="0" xfId="43" applyFont="1" applyFill="1" applyAlignment="1">
      <alignment horizontal="right"/>
    </xf>
    <xf numFmtId="0" fontId="21" fillId="59" borderId="0" xfId="0" applyFont="1" applyFill="1"/>
    <xf numFmtId="0" fontId="0" fillId="59" borderId="0" xfId="0" applyFill="1"/>
    <xf numFmtId="0" fontId="19" fillId="59" borderId="0" xfId="0" applyFont="1" applyFill="1"/>
    <xf numFmtId="166" fontId="19" fillId="59" borderId="0" xfId="43" applyNumberFormat="1" applyFont="1" applyFill="1" applyAlignment="1">
      <alignment horizontal="right"/>
    </xf>
    <xf numFmtId="9" fontId="19" fillId="59" borderId="0" xfId="1" applyFont="1" applyFill="1"/>
    <xf numFmtId="0" fontId="16" fillId="58" borderId="0" xfId="0" applyFont="1" applyFill="1" applyAlignment="1">
      <alignment horizontal="left"/>
    </xf>
    <xf numFmtId="43" fontId="16" fillId="58" borderId="0" xfId="43" applyFont="1" applyFill="1" applyAlignment="1">
      <alignment horizontal="right"/>
    </xf>
    <xf numFmtId="9" fontId="16" fillId="58" borderId="0" xfId="1" applyFont="1" applyFill="1"/>
    <xf numFmtId="0" fontId="16" fillId="58" borderId="0" xfId="0" applyFont="1" applyFill="1"/>
    <xf numFmtId="0" fontId="0" fillId="34" borderId="0" xfId="0" applyFill="1" applyAlignment="1">
      <alignment vertical="top" wrapText="1"/>
    </xf>
    <xf numFmtId="0" fontId="16" fillId="42" borderId="0" xfId="0" applyFont="1" applyFill="1" applyAlignment="1">
      <alignment horizontal="left" vertical="top"/>
    </xf>
    <xf numFmtId="0" fontId="16" fillId="51" borderId="0" xfId="0" applyFont="1" applyFill="1" applyAlignment="1">
      <alignment horizontal="left" vertical="top" wrapText="1"/>
    </xf>
    <xf numFmtId="0" fontId="22" fillId="51" borderId="0" xfId="45" applyFill="1" applyAlignment="1">
      <alignment vertical="top" wrapText="1"/>
    </xf>
    <xf numFmtId="0" fontId="0" fillId="51" borderId="0" xfId="0" applyFill="1"/>
    <xf numFmtId="0" fontId="18" fillId="34" borderId="0" xfId="0" applyFont="1" applyFill="1" applyAlignment="1">
      <alignment horizontal="left" vertical="top" wrapText="1"/>
    </xf>
    <xf numFmtId="0" fontId="28" fillId="41" borderId="0" xfId="0" applyFont="1" applyFill="1" applyAlignment="1">
      <alignment horizontal="left" indent="13"/>
    </xf>
    <xf numFmtId="0" fontId="27" fillId="41" borderId="0" xfId="0" applyFont="1" applyFill="1" applyAlignment="1">
      <alignment horizontal="left" indent="13"/>
    </xf>
    <xf numFmtId="0" fontId="19" fillId="59" borderId="0" xfId="0" applyFont="1" applyFill="1" applyAlignment="1">
      <alignment horizontal="center"/>
    </xf>
    <xf numFmtId="0" fontId="19" fillId="56" borderId="0" xfId="0" applyFont="1" applyFill="1" applyAlignment="1">
      <alignment horizontal="center"/>
    </xf>
    <xf numFmtId="0" fontId="19" fillId="52" borderId="0" xfId="0" applyFont="1" applyFill="1" applyAlignment="1">
      <alignment horizontal="center"/>
    </xf>
    <xf numFmtId="0" fontId="19" fillId="55" borderId="0" xfId="0" applyFont="1" applyFill="1" applyAlignment="1">
      <alignment horizontal="center"/>
    </xf>
    <xf numFmtId="0" fontId="19" fillId="54" borderId="0" xfId="0" applyFont="1" applyFill="1" applyAlignment="1">
      <alignment horizontal="center"/>
    </xf>
    <xf numFmtId="0" fontId="18" fillId="33" borderId="0" xfId="0" applyFont="1" applyFill="1" applyAlignment="1">
      <alignment horizontal="center"/>
    </xf>
    <xf numFmtId="0" fontId="19" fillId="47" borderId="0" xfId="0" applyFont="1" applyFill="1" applyAlignment="1">
      <alignment horizontal="center"/>
    </xf>
    <xf numFmtId="0" fontId="18" fillId="40" borderId="0" xfId="0" applyFont="1" applyFill="1" applyAlignment="1">
      <alignment horizontal="center"/>
    </xf>
    <xf numFmtId="0" fontId="19" fillId="35" borderId="0" xfId="0" applyFont="1" applyFill="1" applyAlignment="1">
      <alignment horizontal="center"/>
    </xf>
    <xf numFmtId="0" fontId="18" fillId="39" borderId="0" xfId="0" applyFont="1" applyFill="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EF5F0"/>
      <color rgb="FFEFE2D9"/>
      <color rgb="FFDEC6B4"/>
      <color rgb="FFAE764C"/>
      <color rgb="FF2283B0"/>
      <color rgb="FF1AB476"/>
      <color rgb="FFEC7664"/>
      <color rgb="FFFFC843"/>
      <color rgb="FFF9D5CF"/>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107701</xdr:colOff>
      <xdr:row>0</xdr:row>
      <xdr:rowOff>137584</xdr:rowOff>
    </xdr:from>
    <xdr:to>
      <xdr:col>0</xdr:col>
      <xdr:colOff>981074</xdr:colOff>
      <xdr:row>2</xdr:row>
      <xdr:rowOff>131482</xdr:rowOff>
    </xdr:to>
    <xdr:pic>
      <xdr:nvPicPr>
        <xdr:cNvPr id="10" name="Google Shape;126;p1">
          <a:extLst>
            <a:ext uri="{FF2B5EF4-FFF2-40B4-BE49-F238E27FC236}">
              <a16:creationId xmlns:a16="http://schemas.microsoft.com/office/drawing/2014/main" id="{00000000-0008-0000-0000-00000A000000}"/>
            </a:ext>
          </a:extLst>
        </xdr:cNvPr>
        <xdr:cNvPicPr preferRelativeResize="0"/>
      </xdr:nvPicPr>
      <xdr:blipFill rotWithShape="1">
        <a:blip xmlns:r="http://schemas.openxmlformats.org/officeDocument/2006/relationships" r:embed="rId1">
          <a:alphaModFix/>
        </a:blip>
        <a:srcRect l="18057" t="9911" r="21751" b="11292"/>
        <a:stretch/>
      </xdr:blipFill>
      <xdr:spPr>
        <a:xfrm>
          <a:off x="107701" y="137584"/>
          <a:ext cx="876548" cy="1147481"/>
        </a:xfrm>
        <a:prstGeom prst="rect">
          <a:avLst/>
        </a:prstGeom>
        <a:noFill/>
        <a:ln>
          <a:noFill/>
        </a:ln>
      </xdr:spPr>
    </xdr:pic>
    <xdr:clientData/>
  </xdr:twoCellAnchor>
  <xdr:twoCellAnchor>
    <xdr:from>
      <xdr:col>0</xdr:col>
      <xdr:colOff>148166</xdr:colOff>
      <xdr:row>3</xdr:row>
      <xdr:rowOff>42333</xdr:rowOff>
    </xdr:from>
    <xdr:to>
      <xdr:col>0</xdr:col>
      <xdr:colOff>2509966</xdr:colOff>
      <xdr:row>3</xdr:row>
      <xdr:rowOff>433919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44991" y="1442508"/>
          <a:ext cx="2361800" cy="385236"/>
          <a:chOff x="10964333" y="656166"/>
          <a:chExt cx="3284374" cy="544549"/>
        </a:xfrm>
      </xdr:grpSpPr>
      <xdr:pic>
        <xdr:nvPicPr>
          <xdr:cNvPr id="11" name="Google Shape;124;p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2">
            <a:alphaModFix/>
          </a:blip>
          <a:srcRect/>
          <a:stretch/>
        </xdr:blipFill>
        <xdr:spPr>
          <a:xfrm>
            <a:off x="10964333" y="656166"/>
            <a:ext cx="1291133" cy="544549"/>
          </a:xfrm>
          <a:prstGeom prst="rect">
            <a:avLst/>
          </a:prstGeom>
          <a:noFill/>
          <a:ln>
            <a:noFill/>
          </a:ln>
        </xdr:spPr>
      </xdr:pic>
      <xdr:pic>
        <xdr:nvPicPr>
          <xdr:cNvPr id="12" name="Google Shape;125;p1" descr="C:\Users\Admin\Desktop\GreenCape2\v2\Green Cape _ Primary logo _ 72dpi-01.jpg">
            <a:extLst>
              <a:ext uri="{FF2B5EF4-FFF2-40B4-BE49-F238E27FC236}">
                <a16:creationId xmlns:a16="http://schemas.microsoft.com/office/drawing/2014/main" id="{00000000-0008-0000-0000-00000C000000}"/>
              </a:ext>
            </a:extLst>
          </xdr:cNvPr>
          <xdr:cNvPicPr preferRelativeResize="0"/>
        </xdr:nvPicPr>
        <xdr:blipFill rotWithShape="1">
          <a:blip xmlns:r="http://schemas.openxmlformats.org/officeDocument/2006/relationships" r:embed="rId3">
            <a:alphaModFix/>
          </a:blip>
          <a:srcRect/>
          <a:stretch/>
        </xdr:blipFill>
        <xdr:spPr>
          <a:xfrm>
            <a:off x="12548243" y="711186"/>
            <a:ext cx="1700464" cy="471770"/>
          </a:xfrm>
          <a:prstGeom prst="rect">
            <a:avLst/>
          </a:prstGeom>
          <a:noFill/>
          <a:ln>
            <a:noFill/>
          </a:ln>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dro Fernandes" refreshedDate="45504.619731597224" createdVersion="8" refreshedVersion="8" minRefreshableVersion="3" recordCount="332" xr:uid="{00000000-000A-0000-FFFF-FFFF01000000}">
  <cacheSource type="worksheet">
    <worksheetSource ref="A1:K333" sheet="dashboard_full_dataset"/>
  </cacheSource>
  <cacheFields count="11">
    <cacheField name="Use" numFmtId="0">
      <sharedItems count="4">
        <s v="Adaptation"/>
        <s v="Mitigation"/>
        <s v="Dual Benefits"/>
        <s v="Multiple Objectives" u="1"/>
      </sharedItems>
    </cacheField>
    <cacheField name="Sector_Cleaned" numFmtId="0">
      <sharedItems count="9">
        <s v="Agriculture, food production, fisheries and forestry"/>
        <s v="Buildings and the built environment"/>
        <s v="Clean Energy"/>
        <s v="General eco-system support"/>
        <s v="Others &amp; Cross-sectoral"/>
        <s v="Water conservation, supply and demand"/>
        <s v="Circular Economy"/>
        <s v="Energy Efficiency and DSM"/>
        <s v="Low carbon transport"/>
      </sharedItems>
    </cacheField>
    <cacheField name="Sub_Sector_Cleaned" numFmtId="0">
      <sharedItems/>
    </cacheField>
    <cacheField name="SourceIntermediary_Type_Layer1" numFmtId="0">
      <sharedItems count="2">
        <s v="Public"/>
        <s v="Private"/>
      </sharedItems>
    </cacheField>
    <cacheField name="SourceIntermediary_Type_Layer2" numFmtId="0">
      <sharedItems/>
    </cacheField>
    <cacheField name="SourceIntermediary_Type_Layer3" numFmtId="0">
      <sharedItems count="18">
        <s v="Bilateral DFI"/>
        <s v="Government"/>
        <s v="Commercial Bank"/>
        <s v="Institutional Investors"/>
        <s v="Multilateral DFI"/>
        <s v="Multilateral Climate Funds"/>
        <s v="National DFI"/>
        <s v="Commercial FI"/>
        <s v="Private Equity"/>
        <s v="Corporation"/>
        <s v="Households/Individuals"/>
        <s v="Unknown"/>
        <s v="Venture Capital"/>
        <s v="Export Credit Agency (ECA)"/>
        <s v="Public Fund"/>
        <s v="SOE"/>
        <s v="State-owned FI"/>
        <s v="Household/Individual" u="1"/>
      </sharedItems>
    </cacheField>
    <cacheField name="SourceIntermediary_Region" numFmtId="0">
      <sharedItems count="10">
        <s v="East Asia and Pacific"/>
        <s v="Transregional"/>
        <s v="Western Europe"/>
        <s v="Sub-Saharan Africa"/>
        <s v="US &amp; Canada"/>
        <s v="Central Asia and Eastern Europe"/>
        <s v="Latin America &amp; Caribbean"/>
        <s v="Middle East and North Africa"/>
        <s v="Other Oceania"/>
        <s v="South Asia"/>
      </sharedItems>
    </cacheField>
    <cacheField name="SourceIntermediary_DomesticInternational" numFmtId="0">
      <sharedItems count="2">
        <s v="International"/>
        <s v="Domestic"/>
      </sharedItems>
    </cacheField>
    <cacheField name="Instrument_Cleaned" numFmtId="0">
      <sharedItems count="5">
        <s v="Grant"/>
        <s v="Debt"/>
        <s v="Concessional Debt"/>
        <s v="Budget Expenditure"/>
        <s v="Equity"/>
      </sharedItems>
    </cacheField>
    <cacheField name="Sum of Value_ZARm_real" numFmtId="164">
      <sharedItems containsSemiMixedTypes="0" containsString="0" containsNumber="1" minValue="6.5305889140420998E-5" maxValue="107312.17177528211"/>
    </cacheField>
    <cacheField name="Sum of Value_ZARm_real_average" numFmtId="164">
      <sharedItems containsSemiMixedTypes="0" containsString="0" containsNumber="1" minValue="2.1768629713473666E-5" maxValue="35770.723925094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2">
  <r>
    <x v="0"/>
    <x v="0"/>
    <s v="Other/Unspecified/Multiple"/>
    <x v="0"/>
    <s v="DFI"/>
    <x v="0"/>
    <x v="0"/>
    <x v="0"/>
    <x v="0"/>
    <n v="1.09966313864364E-2"/>
    <n v="3.6655437954787999E-3"/>
  </r>
  <r>
    <x v="0"/>
    <x v="0"/>
    <s v="Other/Unspecified/Multiple"/>
    <x v="0"/>
    <s v="Government"/>
    <x v="1"/>
    <x v="1"/>
    <x v="0"/>
    <x v="0"/>
    <n v="3.8417319566747601"/>
    <n v="1.2805773188915868"/>
  </r>
  <r>
    <x v="0"/>
    <x v="0"/>
    <s v="Other/Unspecified/Multiple"/>
    <x v="0"/>
    <s v="Government"/>
    <x v="1"/>
    <x v="2"/>
    <x v="0"/>
    <x v="0"/>
    <n v="45.326589654301316"/>
    <n v="15.108863218100439"/>
  </r>
  <r>
    <x v="0"/>
    <x v="0"/>
    <s v="Resilient agriculture (crop)"/>
    <x v="1"/>
    <s v="Commercial"/>
    <x v="2"/>
    <x v="3"/>
    <x v="1"/>
    <x v="1"/>
    <n v="29600"/>
    <n v="9866.6666666666661"/>
  </r>
  <r>
    <x v="0"/>
    <x v="0"/>
    <s v="Resilient agriculture (crop)"/>
    <x v="1"/>
    <s v="Commercial"/>
    <x v="3"/>
    <x v="4"/>
    <x v="0"/>
    <x v="0"/>
    <n v="4.1322840147150002"/>
    <n v="1.3774280049050001"/>
  </r>
  <r>
    <x v="0"/>
    <x v="0"/>
    <s v="Resilient agriculture (crop)"/>
    <x v="0"/>
    <s v="Government"/>
    <x v="1"/>
    <x v="2"/>
    <x v="0"/>
    <x v="0"/>
    <n v="17.825835702504385"/>
    <n v="5.941945234168128"/>
  </r>
  <r>
    <x v="0"/>
    <x v="0"/>
    <s v="Resilient agriculture (crop/livestock)"/>
    <x v="0"/>
    <s v="DFI"/>
    <x v="0"/>
    <x v="2"/>
    <x v="0"/>
    <x v="2"/>
    <n v="21.743302763434698"/>
    <n v="7.2477675878115662"/>
  </r>
  <r>
    <x v="0"/>
    <x v="0"/>
    <s v="Resilient agriculture (crop/livestock)"/>
    <x v="0"/>
    <s v="DFI"/>
    <x v="0"/>
    <x v="2"/>
    <x v="0"/>
    <x v="1"/>
    <n v="0.57608950266506498"/>
    <n v="0.19202983422168832"/>
  </r>
  <r>
    <x v="0"/>
    <x v="0"/>
    <s v="Resilient agriculture (crop/livestock)"/>
    <x v="0"/>
    <s v="DFI"/>
    <x v="0"/>
    <x v="2"/>
    <x v="0"/>
    <x v="0"/>
    <n v="9.76450975697262"/>
    <n v="3.2548365856575399"/>
  </r>
  <r>
    <x v="0"/>
    <x v="0"/>
    <s v="Resilient agriculture (crop/livestock)"/>
    <x v="0"/>
    <s v="Government"/>
    <x v="1"/>
    <x v="2"/>
    <x v="0"/>
    <x v="0"/>
    <n v="66.869301087438785"/>
    <n v="22.289767029146262"/>
  </r>
  <r>
    <x v="0"/>
    <x v="0"/>
    <s v="Resilient fisheries and ocean management"/>
    <x v="1"/>
    <s v="Commercial"/>
    <x v="3"/>
    <x v="4"/>
    <x v="0"/>
    <x v="0"/>
    <n v="1.84733477673959"/>
    <n v="0.61577825891319671"/>
  </r>
  <r>
    <x v="0"/>
    <x v="0"/>
    <s v="Resilient fisheries and ocean management"/>
    <x v="0"/>
    <s v="Government"/>
    <x v="1"/>
    <x v="2"/>
    <x v="0"/>
    <x v="0"/>
    <n v="22.10954866957562"/>
    <n v="7.3698495565252067"/>
  </r>
  <r>
    <x v="0"/>
    <x v="1"/>
    <s v="Other/Unspecified/Multiple"/>
    <x v="0"/>
    <s v="DFI"/>
    <x v="0"/>
    <x v="2"/>
    <x v="0"/>
    <x v="2"/>
    <n v="3.5405382911629899"/>
    <n v="1.1801794303876634"/>
  </r>
  <r>
    <x v="0"/>
    <x v="1"/>
    <s v="Other/Unspecified/Multiple"/>
    <x v="0"/>
    <s v="DFI"/>
    <x v="0"/>
    <x v="2"/>
    <x v="0"/>
    <x v="1"/>
    <n v="9.3806675347995694E-2"/>
    <n v="3.1268891782665231E-2"/>
  </r>
  <r>
    <x v="0"/>
    <x v="1"/>
    <s v="Other/Unspecified/Multiple"/>
    <x v="0"/>
    <s v="DFI"/>
    <x v="0"/>
    <x v="2"/>
    <x v="0"/>
    <x v="0"/>
    <n v="1.58998938961263"/>
    <n v="0.52999646320421001"/>
  </r>
  <r>
    <x v="0"/>
    <x v="2"/>
    <s v="Generation facilities and stationary combustion of cleaner fuels"/>
    <x v="0"/>
    <s v="DFI"/>
    <x v="0"/>
    <x v="0"/>
    <x v="0"/>
    <x v="0"/>
    <n v="4.4969404840829696"/>
    <n v="1.4989801613609899"/>
  </r>
  <r>
    <x v="0"/>
    <x v="2"/>
    <s v="Other/Unspecified/Multiple"/>
    <x v="0"/>
    <s v="DFI"/>
    <x v="4"/>
    <x v="5"/>
    <x v="0"/>
    <x v="1"/>
    <n v="198.26275119799652"/>
    <n v="66.087583732665507"/>
  </r>
  <r>
    <x v="0"/>
    <x v="2"/>
    <s v="Other/Unspecified/Multiple"/>
    <x v="0"/>
    <s v="DFI"/>
    <x v="4"/>
    <x v="0"/>
    <x v="0"/>
    <x v="1"/>
    <n v="327.14385338794278"/>
    <n v="109.04795112931426"/>
  </r>
  <r>
    <x v="0"/>
    <x v="2"/>
    <s v="Other/Unspecified/Multiple"/>
    <x v="0"/>
    <s v="DFI"/>
    <x v="4"/>
    <x v="6"/>
    <x v="0"/>
    <x v="1"/>
    <n v="211.51334909638453"/>
    <n v="70.504449698794843"/>
  </r>
  <r>
    <x v="0"/>
    <x v="2"/>
    <s v="Other/Unspecified/Multiple"/>
    <x v="0"/>
    <s v="DFI"/>
    <x v="4"/>
    <x v="7"/>
    <x v="0"/>
    <x v="1"/>
    <n v="119.31847795427683"/>
    <n v="39.772825984758946"/>
  </r>
  <r>
    <x v="0"/>
    <x v="2"/>
    <s v="Other/Unspecified/Multiple"/>
    <x v="0"/>
    <s v="DFI"/>
    <x v="4"/>
    <x v="8"/>
    <x v="0"/>
    <x v="1"/>
    <n v="54.811636829141811"/>
    <n v="18.270545609713938"/>
  </r>
  <r>
    <x v="0"/>
    <x v="2"/>
    <s v="Other/Unspecified/Multiple"/>
    <x v="0"/>
    <s v="DFI"/>
    <x v="4"/>
    <x v="9"/>
    <x v="0"/>
    <x v="1"/>
    <n v="144.98051094146393"/>
    <n v="48.326836980487975"/>
  </r>
  <r>
    <x v="0"/>
    <x v="2"/>
    <s v="Other/Unspecified/Multiple"/>
    <x v="0"/>
    <s v="DFI"/>
    <x v="4"/>
    <x v="3"/>
    <x v="0"/>
    <x v="1"/>
    <n v="92.572430543193647"/>
    <n v="30.857476847731217"/>
  </r>
  <r>
    <x v="0"/>
    <x v="2"/>
    <s v="Other/Unspecified/Multiple"/>
    <x v="0"/>
    <s v="DFI"/>
    <x v="4"/>
    <x v="4"/>
    <x v="0"/>
    <x v="1"/>
    <n v="633.7118689547076"/>
    <n v="211.2372896515692"/>
  </r>
  <r>
    <x v="0"/>
    <x v="2"/>
    <s v="Other/Unspecified/Multiple"/>
    <x v="0"/>
    <s v="DFI"/>
    <x v="4"/>
    <x v="2"/>
    <x v="0"/>
    <x v="1"/>
    <n v="800.36564341902431"/>
    <n v="266.78854780634146"/>
  </r>
  <r>
    <x v="0"/>
    <x v="2"/>
    <s v="Other/Unspecified/Multiple"/>
    <x v="0"/>
    <s v="Government"/>
    <x v="1"/>
    <x v="4"/>
    <x v="0"/>
    <x v="0"/>
    <n v="2.3197867773197101"/>
    <n v="0.77326225910656998"/>
  </r>
  <r>
    <x v="0"/>
    <x v="3"/>
    <s v="Disaster risk management (post disaster)"/>
    <x v="0"/>
    <s v="Government"/>
    <x v="1"/>
    <x v="3"/>
    <x v="1"/>
    <x v="3"/>
    <n v="113.09495053641311"/>
    <n v="37.698316845471034"/>
  </r>
  <r>
    <x v="0"/>
    <x v="3"/>
    <s v="Disaster risk management (pre disaster)"/>
    <x v="0"/>
    <s v="DFI"/>
    <x v="0"/>
    <x v="0"/>
    <x v="0"/>
    <x v="0"/>
    <n v="0.20084877652606181"/>
    <n v="6.6949592175353942E-2"/>
  </r>
  <r>
    <x v="0"/>
    <x v="3"/>
    <s v="Disaster risk management (pre disaster)"/>
    <x v="0"/>
    <s v="DFI"/>
    <x v="0"/>
    <x v="2"/>
    <x v="0"/>
    <x v="2"/>
    <n v="51.428370034014698"/>
    <n v="17.142790011338231"/>
  </r>
  <r>
    <x v="0"/>
    <x v="3"/>
    <s v="Disaster risk management (pre disaster)"/>
    <x v="0"/>
    <s v="DFI"/>
    <x v="0"/>
    <x v="2"/>
    <x v="0"/>
    <x v="1"/>
    <n v="1.3625963101426399"/>
    <n v="0.45419877004754666"/>
  </r>
  <r>
    <x v="0"/>
    <x v="3"/>
    <s v="Disaster risk management (pre disaster)"/>
    <x v="0"/>
    <s v="DFI"/>
    <x v="0"/>
    <x v="2"/>
    <x v="0"/>
    <x v="0"/>
    <n v="23.095517109149998"/>
    <n v="7.6985057030499995"/>
  </r>
  <r>
    <x v="0"/>
    <x v="3"/>
    <s v="Disaster risk management (pre disaster)"/>
    <x v="0"/>
    <s v="Government"/>
    <x v="1"/>
    <x v="3"/>
    <x v="1"/>
    <x v="3"/>
    <n v="1319.7941303606692"/>
    <n v="439.93137678688976"/>
  </r>
  <r>
    <x v="0"/>
    <x v="3"/>
    <s v="Disaster risk management (pre disaster)"/>
    <x v="0"/>
    <s v="Government"/>
    <x v="1"/>
    <x v="2"/>
    <x v="0"/>
    <x v="0"/>
    <n v="25.322211098014343"/>
    <n v="8.4407370326714481"/>
  </r>
  <r>
    <x v="0"/>
    <x v="3"/>
    <s v="Natural resource conservation and management"/>
    <x v="0"/>
    <s v="DFI"/>
    <x v="5"/>
    <x v="0"/>
    <x v="0"/>
    <x v="0"/>
    <n v="6.6978532569297231"/>
    <n v="2.2326177523099076"/>
  </r>
  <r>
    <x v="0"/>
    <x v="3"/>
    <s v="Natural resource conservation and management"/>
    <x v="0"/>
    <s v="DFI"/>
    <x v="5"/>
    <x v="6"/>
    <x v="0"/>
    <x v="0"/>
    <n v="0.26088481329252339"/>
    <n v="8.6961604430841125E-2"/>
  </r>
  <r>
    <x v="0"/>
    <x v="3"/>
    <s v="Natural resource conservation and management"/>
    <x v="0"/>
    <s v="DFI"/>
    <x v="5"/>
    <x v="8"/>
    <x v="0"/>
    <x v="0"/>
    <n v="0.68650138437600527"/>
    <n v="0.22883379479200175"/>
  </r>
  <r>
    <x v="0"/>
    <x v="3"/>
    <s v="Natural resource conservation and management"/>
    <x v="0"/>
    <s v="DFI"/>
    <x v="5"/>
    <x v="9"/>
    <x v="0"/>
    <x v="0"/>
    <n v="0.150587400443769"/>
    <n v="5.0195800147922999E-2"/>
  </r>
  <r>
    <x v="0"/>
    <x v="3"/>
    <s v="Natural resource conservation and management"/>
    <x v="0"/>
    <s v="DFI"/>
    <x v="5"/>
    <x v="3"/>
    <x v="0"/>
    <x v="0"/>
    <n v="0.1295851728676452"/>
    <n v="4.3195057622548404E-2"/>
  </r>
  <r>
    <x v="0"/>
    <x v="3"/>
    <s v="Natural resource conservation and management"/>
    <x v="0"/>
    <s v="DFI"/>
    <x v="5"/>
    <x v="1"/>
    <x v="0"/>
    <x v="0"/>
    <n v="0.249883646466937"/>
    <n v="8.3294548822312339E-2"/>
  </r>
  <r>
    <x v="0"/>
    <x v="3"/>
    <s v="Natural resource conservation and management"/>
    <x v="0"/>
    <s v="DFI"/>
    <x v="5"/>
    <x v="4"/>
    <x v="0"/>
    <x v="0"/>
    <n v="4.5693417846230204"/>
    <n v="1.5231139282076736"/>
  </r>
  <r>
    <x v="0"/>
    <x v="3"/>
    <s v="Natural resource conservation and management"/>
    <x v="0"/>
    <s v="DFI"/>
    <x v="5"/>
    <x v="2"/>
    <x v="0"/>
    <x v="0"/>
    <n v="20.830209331214292"/>
    <n v="6.9434031104047635"/>
  </r>
  <r>
    <x v="0"/>
    <x v="3"/>
    <s v="Natural resource conservation and management"/>
    <x v="0"/>
    <s v="Government"/>
    <x v="1"/>
    <x v="2"/>
    <x v="0"/>
    <x v="0"/>
    <n v="38.763825535877544"/>
    <n v="12.921275178625848"/>
  </r>
  <r>
    <x v="0"/>
    <x v="4"/>
    <s v="Other/Unspecified/Multiple"/>
    <x v="1"/>
    <s v="Commercial"/>
    <x v="3"/>
    <x v="4"/>
    <x v="0"/>
    <x v="0"/>
    <n v="0.59186980592132898"/>
    <n v="0.19728993530710967"/>
  </r>
  <r>
    <x v="0"/>
    <x v="4"/>
    <s v="Other/Unspecified/Multiple"/>
    <x v="1"/>
    <s v="Commercial"/>
    <x v="3"/>
    <x v="2"/>
    <x v="0"/>
    <x v="0"/>
    <n v="2.7039492488939598"/>
    <n v="0.90131641629798664"/>
  </r>
  <r>
    <x v="0"/>
    <x v="4"/>
    <s v="Other/Unspecified/Multiple"/>
    <x v="0"/>
    <s v="DFI"/>
    <x v="0"/>
    <x v="2"/>
    <x v="0"/>
    <x v="2"/>
    <n v="50.875070653773669"/>
    <n v="16.958356884591222"/>
  </r>
  <r>
    <x v="0"/>
    <x v="4"/>
    <s v="Other/Unspecified/Multiple"/>
    <x v="0"/>
    <s v="DFI"/>
    <x v="0"/>
    <x v="2"/>
    <x v="0"/>
    <x v="1"/>
    <n v="1.347936625353449"/>
    <n v="0.44931220845114966"/>
  </r>
  <r>
    <x v="0"/>
    <x v="4"/>
    <s v="Other/Unspecified/Multiple"/>
    <x v="0"/>
    <s v="DFI"/>
    <x v="0"/>
    <x v="2"/>
    <x v="0"/>
    <x v="0"/>
    <n v="22.847040727448814"/>
    <n v="7.615680242482938"/>
  </r>
  <r>
    <x v="0"/>
    <x v="4"/>
    <s v="Other/Unspecified/Multiple"/>
    <x v="0"/>
    <s v="DFI"/>
    <x v="5"/>
    <x v="0"/>
    <x v="0"/>
    <x v="0"/>
    <n v="6.6978532569297231"/>
    <n v="2.2326177523099076"/>
  </r>
  <r>
    <x v="0"/>
    <x v="4"/>
    <s v="Other/Unspecified/Multiple"/>
    <x v="0"/>
    <s v="DFI"/>
    <x v="5"/>
    <x v="6"/>
    <x v="0"/>
    <x v="0"/>
    <n v="0.26088481329252339"/>
    <n v="8.6961604430841125E-2"/>
  </r>
  <r>
    <x v="0"/>
    <x v="4"/>
    <s v="Other/Unspecified/Multiple"/>
    <x v="0"/>
    <s v="DFI"/>
    <x v="5"/>
    <x v="8"/>
    <x v="0"/>
    <x v="0"/>
    <n v="0.68650138437600527"/>
    <n v="0.22883379479200175"/>
  </r>
  <r>
    <x v="0"/>
    <x v="4"/>
    <s v="Other/Unspecified/Multiple"/>
    <x v="0"/>
    <s v="DFI"/>
    <x v="5"/>
    <x v="9"/>
    <x v="0"/>
    <x v="0"/>
    <n v="0.150587400443769"/>
    <n v="5.0195800147922999E-2"/>
  </r>
  <r>
    <x v="0"/>
    <x v="4"/>
    <s v="Other/Unspecified/Multiple"/>
    <x v="0"/>
    <s v="DFI"/>
    <x v="5"/>
    <x v="3"/>
    <x v="0"/>
    <x v="0"/>
    <n v="0.1295851728676452"/>
    <n v="4.3195057622548404E-2"/>
  </r>
  <r>
    <x v="0"/>
    <x v="4"/>
    <s v="Other/Unspecified/Multiple"/>
    <x v="0"/>
    <s v="DFI"/>
    <x v="5"/>
    <x v="1"/>
    <x v="0"/>
    <x v="0"/>
    <n v="0.249883646466937"/>
    <n v="8.3294548822312339E-2"/>
  </r>
  <r>
    <x v="0"/>
    <x v="4"/>
    <s v="Other/Unspecified/Multiple"/>
    <x v="0"/>
    <s v="DFI"/>
    <x v="5"/>
    <x v="4"/>
    <x v="0"/>
    <x v="0"/>
    <n v="4.5693417846230204"/>
    <n v="1.5231139282076736"/>
  </r>
  <r>
    <x v="0"/>
    <x v="4"/>
    <s v="Other/Unspecified/Multiple"/>
    <x v="0"/>
    <s v="DFI"/>
    <x v="5"/>
    <x v="2"/>
    <x v="0"/>
    <x v="0"/>
    <n v="20.830209331214292"/>
    <n v="6.9434031104047635"/>
  </r>
  <r>
    <x v="0"/>
    <x v="4"/>
    <s v="Other/Unspecified/Multiple"/>
    <x v="0"/>
    <s v="Government"/>
    <x v="1"/>
    <x v="0"/>
    <x v="0"/>
    <x v="0"/>
    <n v="1.24140843773047E-2"/>
    <n v="4.1380281257682337E-3"/>
  </r>
  <r>
    <x v="0"/>
    <x v="4"/>
    <s v="Other/Unspecified/Multiple"/>
    <x v="0"/>
    <s v="Government"/>
    <x v="1"/>
    <x v="8"/>
    <x v="0"/>
    <x v="0"/>
    <n v="1.744512890943811"/>
    <n v="0.58150429698127037"/>
  </r>
  <r>
    <x v="0"/>
    <x v="4"/>
    <s v="Other/Unspecified/Multiple"/>
    <x v="0"/>
    <s v="Government"/>
    <x v="1"/>
    <x v="1"/>
    <x v="0"/>
    <x v="0"/>
    <n v="34.008559759133441"/>
    <n v="11.336186586377814"/>
  </r>
  <r>
    <x v="0"/>
    <x v="4"/>
    <s v="Other/Unspecified/Multiple"/>
    <x v="0"/>
    <s v="Government"/>
    <x v="1"/>
    <x v="4"/>
    <x v="0"/>
    <x v="0"/>
    <n v="4.2017662538854403E-2"/>
    <n v="1.4005887512951468E-2"/>
  </r>
  <r>
    <x v="0"/>
    <x v="4"/>
    <s v="Other/Unspecified/Multiple"/>
    <x v="0"/>
    <s v="Government"/>
    <x v="1"/>
    <x v="2"/>
    <x v="0"/>
    <x v="0"/>
    <n v="115.90549528581128"/>
    <n v="38.63516509527043"/>
  </r>
  <r>
    <x v="0"/>
    <x v="5"/>
    <s v="Other/Unspecified/Multiple"/>
    <x v="0"/>
    <s v="DFI"/>
    <x v="6"/>
    <x v="3"/>
    <x v="1"/>
    <x v="2"/>
    <n v="108.73604363726943"/>
    <n v="36.245347879089813"/>
  </r>
  <r>
    <x v="0"/>
    <x v="5"/>
    <s v="Other/Unspecified/Multiple"/>
    <x v="0"/>
    <s v="DFI"/>
    <x v="6"/>
    <x v="3"/>
    <x v="1"/>
    <x v="0"/>
    <n v="10.637903593518981"/>
    <n v="3.5459678645063271"/>
  </r>
  <r>
    <x v="0"/>
    <x v="5"/>
    <s v="Other/Unspecified/Multiple"/>
    <x v="0"/>
    <s v="Government"/>
    <x v="1"/>
    <x v="1"/>
    <x v="0"/>
    <x v="0"/>
    <n v="2.8258649026957698"/>
    <n v="0.94195496756525665"/>
  </r>
  <r>
    <x v="0"/>
    <x v="5"/>
    <s v="Other/Unspecified/Multiple"/>
    <x v="0"/>
    <s v="Government"/>
    <x v="1"/>
    <x v="2"/>
    <x v="0"/>
    <x v="0"/>
    <n v="1.7946434195826089"/>
    <n v="0.59821447319420296"/>
  </r>
  <r>
    <x v="0"/>
    <x v="5"/>
    <s v="Water efficiency"/>
    <x v="1"/>
    <s v="Commercial"/>
    <x v="7"/>
    <x v="3"/>
    <x v="1"/>
    <x v="4"/>
    <n v="0.53983990500000001"/>
    <n v="0.17994663499999999"/>
  </r>
  <r>
    <x v="0"/>
    <x v="5"/>
    <s v="Water efficiency"/>
    <x v="0"/>
    <s v="DFI"/>
    <x v="4"/>
    <x v="3"/>
    <x v="0"/>
    <x v="4"/>
    <n v="0.70179187649999997"/>
    <n v="0.23393062549999999"/>
  </r>
  <r>
    <x v="0"/>
    <x v="5"/>
    <s v="Water efficiency"/>
    <x v="0"/>
    <s v="DFI"/>
    <x v="4"/>
    <x v="2"/>
    <x v="0"/>
    <x v="4"/>
    <n v="4.1567672685000003"/>
    <n v="1.3855890895"/>
  </r>
  <r>
    <x v="0"/>
    <x v="5"/>
    <s v="Water storage"/>
    <x v="0"/>
    <s v="Government"/>
    <x v="1"/>
    <x v="5"/>
    <x v="0"/>
    <x v="0"/>
    <n v="6.4910247580800301E-2"/>
    <n v="2.1636749193600101E-2"/>
  </r>
  <r>
    <x v="0"/>
    <x v="5"/>
    <s v="Water treatment"/>
    <x v="1"/>
    <s v="Commercial"/>
    <x v="3"/>
    <x v="3"/>
    <x v="1"/>
    <x v="1"/>
    <n v="6003.9864140222508"/>
    <n v="2001.3288046740836"/>
  </r>
  <r>
    <x v="0"/>
    <x v="5"/>
    <s v="Water treatment"/>
    <x v="0"/>
    <s v="DFI"/>
    <x v="0"/>
    <x v="0"/>
    <x v="0"/>
    <x v="0"/>
    <n v="4.2088117188849802E-4"/>
    <n v="1.4029372396283268E-4"/>
  </r>
  <r>
    <x v="0"/>
    <x v="5"/>
    <s v="Water treatment"/>
    <x v="0"/>
    <s v="DFI"/>
    <x v="0"/>
    <x v="2"/>
    <x v="0"/>
    <x v="2"/>
    <n v="68.028755550565904"/>
    <n v="22.676251850188635"/>
  </r>
  <r>
    <x v="0"/>
    <x v="5"/>
    <s v="Water treatment"/>
    <x v="0"/>
    <s v="DFI"/>
    <x v="0"/>
    <x v="2"/>
    <x v="0"/>
    <x v="1"/>
    <n v="1.8024240557398199"/>
    <n v="0.60080801857993993"/>
  </r>
  <r>
    <x v="0"/>
    <x v="5"/>
    <s v="Water treatment"/>
    <x v="0"/>
    <s v="DFI"/>
    <x v="0"/>
    <x v="2"/>
    <x v="0"/>
    <x v="0"/>
    <n v="30.550439119363698"/>
    <n v="10.183479706454566"/>
  </r>
  <r>
    <x v="0"/>
    <x v="5"/>
    <s v="Water treatment"/>
    <x v="0"/>
    <s v="DFI"/>
    <x v="6"/>
    <x v="3"/>
    <x v="1"/>
    <x v="0"/>
    <n v="12.766189821848261"/>
    <n v="4.255396607282754"/>
  </r>
  <r>
    <x v="0"/>
    <x v="5"/>
    <s v="Water treatment"/>
    <x v="0"/>
    <s v="Government"/>
    <x v="1"/>
    <x v="3"/>
    <x v="1"/>
    <x v="3"/>
    <n v="2.4703129440374201"/>
    <n v="0.82343764801247332"/>
  </r>
  <r>
    <x v="0"/>
    <x v="5"/>
    <s v="Water treatment"/>
    <x v="0"/>
    <s v="Government"/>
    <x v="1"/>
    <x v="2"/>
    <x v="0"/>
    <x v="0"/>
    <n v="7.7468810524622898"/>
    <n v="2.5822936841540964"/>
  </r>
  <r>
    <x v="0"/>
    <x v="5"/>
    <s v="Water/wastewater distribution"/>
    <x v="1"/>
    <s v="Commercial"/>
    <x v="2"/>
    <x v="3"/>
    <x v="1"/>
    <x v="1"/>
    <n v="5319.8600000000006"/>
    <n v="1773.2866666666669"/>
  </r>
  <r>
    <x v="0"/>
    <x v="5"/>
    <s v="Water/wastewater distribution"/>
    <x v="1"/>
    <s v="Commercial"/>
    <x v="3"/>
    <x v="3"/>
    <x v="1"/>
    <x v="1"/>
    <n v="1336.218404193253"/>
    <n v="445.40613473108436"/>
  </r>
  <r>
    <x v="0"/>
    <x v="5"/>
    <s v="Water/wastewater distribution"/>
    <x v="1"/>
    <s v="Commercial"/>
    <x v="8"/>
    <x v="3"/>
    <x v="1"/>
    <x v="1"/>
    <n v="164.27101468421921"/>
    <n v="54.757004894739737"/>
  </r>
  <r>
    <x v="0"/>
    <x v="5"/>
    <s v="Water/wastewater distribution"/>
    <x v="1"/>
    <s v="Commercial"/>
    <x v="8"/>
    <x v="3"/>
    <x v="1"/>
    <x v="4"/>
    <n v="244.85022782116201"/>
    <n v="81.616742607054007"/>
  </r>
  <r>
    <x v="1"/>
    <x v="0"/>
    <s v="Resilient agriculture (crop/livestock)"/>
    <x v="0"/>
    <s v="DFI"/>
    <x v="0"/>
    <x v="2"/>
    <x v="0"/>
    <x v="2"/>
    <n v="0.76274195523933397"/>
    <n v="0.25424731841311132"/>
  </r>
  <r>
    <x v="1"/>
    <x v="0"/>
    <s v="Resilient agriculture (crop/livestock)"/>
    <x v="0"/>
    <s v="DFI"/>
    <x v="0"/>
    <x v="2"/>
    <x v="0"/>
    <x v="1"/>
    <n v="45.449186425035634"/>
    <n v="15.149728808345211"/>
  </r>
  <r>
    <x v="1"/>
    <x v="0"/>
    <s v="Resilient agriculture (crop/livestock)"/>
    <x v="0"/>
    <s v="DFI"/>
    <x v="0"/>
    <x v="2"/>
    <x v="0"/>
    <x v="4"/>
    <n v="4.0877986457433602E-4"/>
    <n v="1.36259954858112E-4"/>
  </r>
  <r>
    <x v="1"/>
    <x v="0"/>
    <s v="Resilient agriculture (crop/livestock)"/>
    <x v="0"/>
    <s v="DFI"/>
    <x v="0"/>
    <x v="2"/>
    <x v="0"/>
    <x v="0"/>
    <n v="0.185787110365599"/>
    <n v="6.1929036788533003E-2"/>
  </r>
  <r>
    <x v="1"/>
    <x v="0"/>
    <s v="Resilient agriculture (crop/livestock)"/>
    <x v="0"/>
    <s v="Government"/>
    <x v="1"/>
    <x v="2"/>
    <x v="0"/>
    <x v="0"/>
    <n v="24.844436701092413"/>
    <n v="8.2814789003641369"/>
  </r>
  <r>
    <x v="1"/>
    <x v="0"/>
    <s v="Resilient forestry and other land use"/>
    <x v="0"/>
    <s v="DFI"/>
    <x v="5"/>
    <x v="0"/>
    <x v="0"/>
    <x v="0"/>
    <n v="5.4892523825439099"/>
    <n v="1.8297507941813034"/>
  </r>
  <r>
    <x v="1"/>
    <x v="0"/>
    <s v="Resilient forestry and other land use"/>
    <x v="0"/>
    <s v="DFI"/>
    <x v="5"/>
    <x v="6"/>
    <x v="0"/>
    <x v="0"/>
    <n v="0.21380919049754563"/>
    <n v="7.1269730165848547E-2"/>
  </r>
  <r>
    <x v="1"/>
    <x v="0"/>
    <s v="Resilient forestry and other land use"/>
    <x v="0"/>
    <s v="DFI"/>
    <x v="5"/>
    <x v="8"/>
    <x v="0"/>
    <x v="0"/>
    <n v="0.56262495089853282"/>
    <n v="0.18754165029951095"/>
  </r>
  <r>
    <x v="1"/>
    <x v="0"/>
    <s v="Resilient forestry and other land use"/>
    <x v="0"/>
    <s v="DFI"/>
    <x v="5"/>
    <x v="9"/>
    <x v="0"/>
    <x v="0"/>
    <n v="0.12341450535838805"/>
    <n v="4.1138168452796019E-2"/>
  </r>
  <r>
    <x v="1"/>
    <x v="0"/>
    <s v="Resilient forestry and other land use"/>
    <x v="0"/>
    <s v="DFI"/>
    <x v="5"/>
    <x v="3"/>
    <x v="0"/>
    <x v="0"/>
    <n v="0.1062020458824063"/>
    <n v="3.5400681960802101E-2"/>
  </r>
  <r>
    <x v="1"/>
    <x v="0"/>
    <s v="Resilient forestry and other land use"/>
    <x v="0"/>
    <s v="DFI"/>
    <x v="5"/>
    <x v="1"/>
    <x v="0"/>
    <x v="0"/>
    <n v="0.20479314029584478"/>
    <n v="6.8264380098614921E-2"/>
  </r>
  <r>
    <x v="1"/>
    <x v="0"/>
    <s v="Resilient forestry and other land use"/>
    <x v="0"/>
    <s v="DFI"/>
    <x v="5"/>
    <x v="4"/>
    <x v="0"/>
    <x v="0"/>
    <n v="3.7448223058557817"/>
    <n v="1.2482741019519272"/>
  </r>
  <r>
    <x v="1"/>
    <x v="0"/>
    <s v="Resilient forestry and other land use"/>
    <x v="0"/>
    <s v="DFI"/>
    <x v="5"/>
    <x v="2"/>
    <x v="0"/>
    <x v="0"/>
    <n v="17.07148123646267"/>
    <n v="5.690493745487557"/>
  </r>
  <r>
    <x v="1"/>
    <x v="1"/>
    <s v="Green Buildings - New build/Retrofit"/>
    <x v="1"/>
    <s v="Other"/>
    <x v="9"/>
    <x v="3"/>
    <x v="1"/>
    <x v="4"/>
    <n v="34.813591830895177"/>
    <n v="11.604530610298392"/>
  </r>
  <r>
    <x v="1"/>
    <x v="1"/>
    <s v="Green Buildings - New build/Retrofit"/>
    <x v="1"/>
    <s v="Other"/>
    <x v="10"/>
    <x v="3"/>
    <x v="1"/>
    <x v="4"/>
    <n v="1115.5768970242"/>
    <n v="371.85896567473333"/>
  </r>
  <r>
    <x v="1"/>
    <x v="1"/>
    <s v="Green Buildings - New build/Retrofit"/>
    <x v="1"/>
    <s v="Other"/>
    <x v="10"/>
    <x v="3"/>
    <x v="1"/>
    <x v="4"/>
    <n v="2538.5036861250401"/>
    <n v="846.16789537501336"/>
  </r>
  <r>
    <x v="1"/>
    <x v="1"/>
    <s v="Green Buildings - New build/Retrofit"/>
    <x v="0"/>
    <s v="Government"/>
    <x v="1"/>
    <x v="3"/>
    <x v="1"/>
    <x v="4"/>
    <n v="34.813591830895177"/>
    <n v="11.604530610298392"/>
  </r>
  <r>
    <x v="1"/>
    <x v="1"/>
    <s v="New build - Green buildings"/>
    <x v="1"/>
    <s v="Other"/>
    <x v="9"/>
    <x v="3"/>
    <x v="1"/>
    <x v="1"/>
    <n v="37.315835576453829"/>
    <n v="12.438611858817943"/>
  </r>
  <r>
    <x v="1"/>
    <x v="1"/>
    <s v="New build - Green buildings"/>
    <x v="1"/>
    <s v="Other"/>
    <x v="9"/>
    <x v="3"/>
    <x v="1"/>
    <x v="4"/>
    <n v="15.992500961337385"/>
    <n v="5.3308336537791279"/>
  </r>
  <r>
    <x v="1"/>
    <x v="1"/>
    <s v="New build - Green buildings"/>
    <x v="1"/>
    <s v="Unknown"/>
    <x v="11"/>
    <x v="3"/>
    <x v="1"/>
    <x v="1"/>
    <n v="22.629755558362078"/>
    <n v="7.5432518527873595"/>
  </r>
  <r>
    <x v="1"/>
    <x v="1"/>
    <s v="New build - Green buildings"/>
    <x v="1"/>
    <s v="Unknown"/>
    <x v="11"/>
    <x v="3"/>
    <x v="1"/>
    <x v="4"/>
    <n v="9.6984666678694591"/>
    <n v="3.2328222226231529"/>
  </r>
  <r>
    <x v="1"/>
    <x v="1"/>
    <s v="Other/Unspecified/Multiple"/>
    <x v="1"/>
    <s v="Commercial"/>
    <x v="7"/>
    <x v="3"/>
    <x v="1"/>
    <x v="1"/>
    <n v="1050.12887775588"/>
    <n v="350.04295925195999"/>
  </r>
  <r>
    <x v="1"/>
    <x v="1"/>
    <s v="Other/Unspecified/Multiple"/>
    <x v="1"/>
    <s v="Other"/>
    <x v="9"/>
    <x v="3"/>
    <x v="1"/>
    <x v="1"/>
    <n v="7.7137731377406496E-2"/>
    <n v="2.5712577125802164E-2"/>
  </r>
  <r>
    <x v="1"/>
    <x v="1"/>
    <s v="Other/Unspecified/Multiple"/>
    <x v="1"/>
    <s v="Other"/>
    <x v="9"/>
    <x v="3"/>
    <x v="1"/>
    <x v="4"/>
    <n v="3.3059027733173603E-2"/>
    <n v="1.1019675911057868E-2"/>
  </r>
  <r>
    <x v="1"/>
    <x v="1"/>
    <s v="Other/Unspecified/Multiple"/>
    <x v="0"/>
    <s v="DFI"/>
    <x v="0"/>
    <x v="2"/>
    <x v="0"/>
    <x v="2"/>
    <n v="135.17844727127408"/>
    <n v="45.059482423758027"/>
  </r>
  <r>
    <x v="1"/>
    <x v="1"/>
    <s v="Other/Unspecified/Multiple"/>
    <x v="0"/>
    <s v="DFI"/>
    <x v="0"/>
    <x v="2"/>
    <x v="0"/>
    <x v="1"/>
    <n v="9.0407565212161884"/>
    <n v="3.013585507072063"/>
  </r>
  <r>
    <x v="1"/>
    <x v="1"/>
    <s v="Other/Unspecified/Multiple"/>
    <x v="0"/>
    <s v="DFI"/>
    <x v="0"/>
    <x v="2"/>
    <x v="0"/>
    <x v="4"/>
    <n v="265.21893000505906"/>
    <n v="88.40631000168635"/>
  </r>
  <r>
    <x v="1"/>
    <x v="1"/>
    <s v="Other/Unspecified/Multiple"/>
    <x v="0"/>
    <s v="DFI"/>
    <x v="0"/>
    <x v="2"/>
    <x v="0"/>
    <x v="0"/>
    <n v="32.926487037622124"/>
    <n v="10.975495679207375"/>
  </r>
  <r>
    <x v="1"/>
    <x v="1"/>
    <s v="Other/Unspecified/Multiple"/>
    <x v="0"/>
    <s v="Government"/>
    <x v="1"/>
    <x v="2"/>
    <x v="0"/>
    <x v="0"/>
    <n v="14.15523767797827"/>
    <n v="4.7184125593260902"/>
  </r>
  <r>
    <x v="1"/>
    <x v="1"/>
    <s v="Retrofit - Green buildings"/>
    <x v="0"/>
    <s v="DFI"/>
    <x v="6"/>
    <x v="3"/>
    <x v="1"/>
    <x v="0"/>
    <n v="1.7585299497803599"/>
    <n v="0.58617664992678664"/>
  </r>
  <r>
    <x v="1"/>
    <x v="6"/>
    <s v="Dry waste recycling"/>
    <x v="0"/>
    <s v="DFI"/>
    <x v="6"/>
    <x v="3"/>
    <x v="1"/>
    <x v="1"/>
    <n v="80.816867672839706"/>
    <n v="26.93895589094657"/>
  </r>
  <r>
    <x v="1"/>
    <x v="6"/>
    <s v="Dry waste recycling"/>
    <x v="0"/>
    <s v="DFI"/>
    <x v="6"/>
    <x v="3"/>
    <x v="1"/>
    <x v="0"/>
    <n v="1.4889969268226599"/>
    <n v="0.49633230894088665"/>
  </r>
  <r>
    <x v="1"/>
    <x v="6"/>
    <s v="E-waste refurbishment, dismantling and recycling"/>
    <x v="0"/>
    <s v="Government"/>
    <x v="1"/>
    <x v="2"/>
    <x v="0"/>
    <x v="0"/>
    <n v="6.2787911800130303"/>
    <n v="2.0929303933376766"/>
  </r>
  <r>
    <x v="1"/>
    <x v="6"/>
    <s v="Other/Unspecified/Multiple"/>
    <x v="0"/>
    <s v="DFI"/>
    <x v="5"/>
    <x v="0"/>
    <x v="0"/>
    <x v="0"/>
    <n v="9.5521732787189073"/>
    <n v="3.1840577595729691"/>
  </r>
  <r>
    <x v="1"/>
    <x v="6"/>
    <s v="Other/Unspecified/Multiple"/>
    <x v="0"/>
    <s v="DFI"/>
    <x v="5"/>
    <x v="6"/>
    <x v="0"/>
    <x v="0"/>
    <n v="0.3720620393971924"/>
    <n v="0.12402067979906413"/>
  </r>
  <r>
    <x v="1"/>
    <x v="6"/>
    <s v="Other/Unspecified/Multiple"/>
    <x v="0"/>
    <s v="DFI"/>
    <x v="5"/>
    <x v="8"/>
    <x v="0"/>
    <x v="0"/>
    <n v="0.97905700947619501"/>
    <n v="0.32635233649206502"/>
  </r>
  <r>
    <x v="1"/>
    <x v="6"/>
    <s v="Other/Unspecified/Multiple"/>
    <x v="0"/>
    <s v="DFI"/>
    <x v="5"/>
    <x v="9"/>
    <x v="0"/>
    <x v="0"/>
    <n v="0.21476089240123"/>
    <n v="7.1586964133743339E-2"/>
  </r>
  <r>
    <x v="1"/>
    <x v="6"/>
    <s v="Other/Unspecified/Multiple"/>
    <x v="0"/>
    <s v="DFI"/>
    <x v="5"/>
    <x v="3"/>
    <x v="1"/>
    <x v="0"/>
    <n v="0.10330528695201401"/>
    <n v="3.4435095650671335E-2"/>
  </r>
  <r>
    <x v="1"/>
    <x v="6"/>
    <s v="Other/Unspecified/Multiple"/>
    <x v="0"/>
    <s v="DFI"/>
    <x v="5"/>
    <x v="3"/>
    <x v="0"/>
    <x v="0"/>
    <n v="8.1503184972003595E-2"/>
    <n v="2.7167728324001199E-2"/>
  </r>
  <r>
    <x v="1"/>
    <x v="6"/>
    <s v="Other/Unspecified/Multiple"/>
    <x v="0"/>
    <s v="DFI"/>
    <x v="5"/>
    <x v="1"/>
    <x v="0"/>
    <x v="0"/>
    <n v="0.35637267629008601"/>
    <n v="0.11879089209669534"/>
  </r>
  <r>
    <x v="1"/>
    <x v="6"/>
    <s v="Other/Unspecified/Multiple"/>
    <x v="0"/>
    <s v="DFI"/>
    <x v="5"/>
    <x v="4"/>
    <x v="0"/>
    <x v="0"/>
    <n v="6.5165871544366105"/>
    <n v="2.1721957181455367"/>
  </r>
  <r>
    <x v="1"/>
    <x v="6"/>
    <s v="Other/Unspecified/Multiple"/>
    <x v="0"/>
    <s v="DFI"/>
    <x v="5"/>
    <x v="2"/>
    <x v="0"/>
    <x v="0"/>
    <n v="29.707095890445821"/>
    <n v="9.9023652968152742"/>
  </r>
  <r>
    <x v="1"/>
    <x v="6"/>
    <s v="Wet waste treatment"/>
    <x v="0"/>
    <s v="DFI"/>
    <x v="0"/>
    <x v="0"/>
    <x v="0"/>
    <x v="0"/>
    <n v="19.366593734061784"/>
    <n v="6.4555312446872612"/>
  </r>
  <r>
    <x v="1"/>
    <x v="6"/>
    <s v="Wet waste treatment"/>
    <x v="0"/>
    <s v="DFI"/>
    <x v="0"/>
    <x v="2"/>
    <x v="0"/>
    <x v="2"/>
    <n v="0.32330350109293798"/>
    <n v="0.10776783369764599"/>
  </r>
  <r>
    <x v="1"/>
    <x v="6"/>
    <s v="Wet waste treatment"/>
    <x v="0"/>
    <s v="DFI"/>
    <x v="0"/>
    <x v="2"/>
    <x v="0"/>
    <x v="1"/>
    <n v="2.162259069282137E-2"/>
    <n v="7.207530230940457E-3"/>
  </r>
  <r>
    <x v="1"/>
    <x v="6"/>
    <s v="Wet waste treatment"/>
    <x v="0"/>
    <s v="DFI"/>
    <x v="0"/>
    <x v="2"/>
    <x v="0"/>
    <x v="4"/>
    <n v="1.7326955792238701E-4"/>
    <n v="5.7756519307462335E-5"/>
  </r>
  <r>
    <x v="1"/>
    <x v="6"/>
    <s v="Wet waste treatment"/>
    <x v="0"/>
    <s v="DFI"/>
    <x v="0"/>
    <x v="2"/>
    <x v="0"/>
    <x v="0"/>
    <n v="7.8749599161999598E-2"/>
    <n v="2.62498663873332E-2"/>
  </r>
  <r>
    <x v="1"/>
    <x v="2"/>
    <s v="Generation facilities and stationary combustion of cleaner fuels"/>
    <x v="1"/>
    <s v="Commercial"/>
    <x v="2"/>
    <x v="3"/>
    <x v="1"/>
    <x v="1"/>
    <n v="107312.17177528211"/>
    <n v="35770.72392509404"/>
  </r>
  <r>
    <x v="1"/>
    <x v="2"/>
    <s v="Generation facilities and stationary combustion of cleaner fuels"/>
    <x v="1"/>
    <s v="Commercial"/>
    <x v="7"/>
    <x v="3"/>
    <x v="1"/>
    <x v="4"/>
    <n v="25.134295309662399"/>
    <n v="8.3780984365541329"/>
  </r>
  <r>
    <x v="1"/>
    <x v="2"/>
    <s v="Generation facilities and stationary combustion of cleaner fuels"/>
    <x v="1"/>
    <s v="Commercial"/>
    <x v="3"/>
    <x v="3"/>
    <x v="1"/>
    <x v="1"/>
    <n v="38251.099405771674"/>
    <n v="12750.366468590559"/>
  </r>
  <r>
    <x v="1"/>
    <x v="2"/>
    <s v="Generation facilities and stationary combustion of cleaner fuels"/>
    <x v="1"/>
    <s v="Commercial"/>
    <x v="3"/>
    <x v="3"/>
    <x v="1"/>
    <x v="4"/>
    <n v="31421.155373505684"/>
    <n v="10473.718457835228"/>
  </r>
  <r>
    <x v="1"/>
    <x v="2"/>
    <s v="Generation facilities and stationary combustion of cleaner fuels"/>
    <x v="1"/>
    <s v="Commercial"/>
    <x v="3"/>
    <x v="1"/>
    <x v="0"/>
    <x v="1"/>
    <n v="1201.1749732568201"/>
    <n v="400.39165775227337"/>
  </r>
  <r>
    <x v="1"/>
    <x v="2"/>
    <s v="Generation facilities and stationary combustion of cleaner fuels"/>
    <x v="1"/>
    <s v="Commercial"/>
    <x v="3"/>
    <x v="4"/>
    <x v="0"/>
    <x v="0"/>
    <n v="30.912068602368699"/>
    <n v="10.304022867456233"/>
  </r>
  <r>
    <x v="1"/>
    <x v="2"/>
    <s v="Generation facilities and stationary combustion of cleaner fuels"/>
    <x v="1"/>
    <s v="Commercial"/>
    <x v="3"/>
    <x v="2"/>
    <x v="0"/>
    <x v="0"/>
    <n v="56.81239917011051"/>
    <n v="18.937466390036835"/>
  </r>
  <r>
    <x v="1"/>
    <x v="2"/>
    <s v="Generation facilities and stationary combustion of cleaner fuels"/>
    <x v="1"/>
    <s v="Commercial"/>
    <x v="8"/>
    <x v="3"/>
    <x v="1"/>
    <x v="1"/>
    <n v="303.874601052"/>
    <n v="101.291533684"/>
  </r>
  <r>
    <x v="1"/>
    <x v="2"/>
    <s v="Generation facilities and stationary combustion of cleaner fuels"/>
    <x v="1"/>
    <s v="Commercial"/>
    <x v="8"/>
    <x v="3"/>
    <x v="1"/>
    <x v="4"/>
    <n v="7.6238944567615503"/>
    <n v="2.5412981522538503"/>
  </r>
  <r>
    <x v="1"/>
    <x v="2"/>
    <s v="Generation facilities and stationary combustion of cleaner fuels"/>
    <x v="1"/>
    <s v="Commercial"/>
    <x v="12"/>
    <x v="3"/>
    <x v="1"/>
    <x v="1"/>
    <n v="0.20921999999999999"/>
    <n v="6.9739999999999996E-2"/>
  </r>
  <r>
    <x v="1"/>
    <x v="2"/>
    <s v="Generation facilities and stationary combustion of cleaner fuels"/>
    <x v="1"/>
    <s v="Commercial"/>
    <x v="12"/>
    <x v="3"/>
    <x v="1"/>
    <x v="4"/>
    <n v="142.70823569688514"/>
    <n v="47.569411898961711"/>
  </r>
  <r>
    <x v="1"/>
    <x v="2"/>
    <s v="Generation facilities and stationary combustion of cleaner fuels"/>
    <x v="1"/>
    <s v="Other"/>
    <x v="9"/>
    <x v="7"/>
    <x v="0"/>
    <x v="4"/>
    <n v="1767.4431749350299"/>
    <n v="589.14772497834326"/>
  </r>
  <r>
    <x v="1"/>
    <x v="2"/>
    <s v="Generation facilities and stationary combustion of cleaner fuels"/>
    <x v="1"/>
    <s v="Other"/>
    <x v="9"/>
    <x v="3"/>
    <x v="1"/>
    <x v="4"/>
    <n v="17344.353849354677"/>
    <n v="5781.4512831182255"/>
  </r>
  <r>
    <x v="1"/>
    <x v="2"/>
    <s v="Generation facilities and stationary combustion of cleaner fuels"/>
    <x v="1"/>
    <s v="Other"/>
    <x v="9"/>
    <x v="4"/>
    <x v="0"/>
    <x v="4"/>
    <n v="353.48863498700598"/>
    <n v="117.82954499566866"/>
  </r>
  <r>
    <x v="1"/>
    <x v="2"/>
    <s v="Generation facilities and stationary combustion of cleaner fuels"/>
    <x v="1"/>
    <s v="Other"/>
    <x v="10"/>
    <x v="3"/>
    <x v="1"/>
    <x v="4"/>
    <n v="1212.1627436088299"/>
    <n v="404.05424786960998"/>
  </r>
  <r>
    <x v="1"/>
    <x v="2"/>
    <s v="Generation facilities and stationary combustion of cleaner fuels"/>
    <x v="1"/>
    <s v="Other"/>
    <x v="10"/>
    <x v="3"/>
    <x v="1"/>
    <x v="4"/>
    <n v="2580.3466892864299"/>
    <n v="860.11556309547666"/>
  </r>
  <r>
    <x v="1"/>
    <x v="2"/>
    <s v="Generation facilities and stationary combustion of cleaner fuels"/>
    <x v="0"/>
    <s v="DFI"/>
    <x v="0"/>
    <x v="0"/>
    <x v="0"/>
    <x v="0"/>
    <n v="1.2029867735645201"/>
    <n v="0.40099559118817335"/>
  </r>
  <r>
    <x v="1"/>
    <x v="2"/>
    <s v="Generation facilities and stationary combustion of cleaner fuels"/>
    <x v="0"/>
    <s v="DFI"/>
    <x v="0"/>
    <x v="2"/>
    <x v="0"/>
    <x v="2"/>
    <n v="38.240350703453025"/>
    <n v="12.746783567817674"/>
  </r>
  <r>
    <x v="1"/>
    <x v="2"/>
    <s v="Generation facilities and stationary combustion of cleaner fuels"/>
    <x v="0"/>
    <s v="DFI"/>
    <x v="0"/>
    <x v="2"/>
    <x v="0"/>
    <x v="1"/>
    <n v="1936.311480519644"/>
    <n v="645.43716017321469"/>
  </r>
  <r>
    <x v="1"/>
    <x v="2"/>
    <s v="Generation facilities and stationary combustion of cleaner fuels"/>
    <x v="0"/>
    <s v="DFI"/>
    <x v="0"/>
    <x v="2"/>
    <x v="0"/>
    <x v="4"/>
    <n v="7183.8435568098694"/>
    <n v="2394.614518936623"/>
  </r>
  <r>
    <x v="1"/>
    <x v="2"/>
    <s v="Generation facilities and stationary combustion of cleaner fuels"/>
    <x v="0"/>
    <s v="DFI"/>
    <x v="0"/>
    <x v="2"/>
    <x v="0"/>
    <x v="0"/>
    <n v="9.3145056565458599"/>
    <n v="3.1048352188486201"/>
  </r>
  <r>
    <x v="1"/>
    <x v="2"/>
    <s v="Generation facilities and stationary combustion of cleaner fuels"/>
    <x v="0"/>
    <s v="DFI"/>
    <x v="5"/>
    <x v="5"/>
    <x v="0"/>
    <x v="2"/>
    <n v="1.52361401516888"/>
    <n v="0.50787133838962661"/>
  </r>
  <r>
    <x v="1"/>
    <x v="2"/>
    <s v="Generation facilities and stationary combustion of cleaner fuels"/>
    <x v="0"/>
    <s v="DFI"/>
    <x v="5"/>
    <x v="0"/>
    <x v="0"/>
    <x v="2"/>
    <n v="318.5443306064588"/>
    <n v="106.18144353548627"/>
  </r>
  <r>
    <x v="1"/>
    <x v="2"/>
    <s v="Generation facilities and stationary combustion of cleaner fuels"/>
    <x v="0"/>
    <s v="DFI"/>
    <x v="5"/>
    <x v="0"/>
    <x v="0"/>
    <x v="0"/>
    <n v="1.7318179980235555"/>
    <n v="0.57727266600785188"/>
  </r>
  <r>
    <x v="1"/>
    <x v="2"/>
    <s v="Generation facilities and stationary combustion of cleaner fuels"/>
    <x v="0"/>
    <s v="DFI"/>
    <x v="5"/>
    <x v="6"/>
    <x v="0"/>
    <x v="2"/>
    <n v="1.7675367729849001"/>
    <n v="0.58917892432829999"/>
  </r>
  <r>
    <x v="1"/>
    <x v="2"/>
    <s v="Generation facilities and stationary combustion of cleaner fuels"/>
    <x v="0"/>
    <s v="DFI"/>
    <x v="5"/>
    <x v="6"/>
    <x v="0"/>
    <x v="0"/>
    <n v="1.31245129148699E-2"/>
    <n v="4.3748376382899664E-3"/>
  </r>
  <r>
    <x v="1"/>
    <x v="2"/>
    <s v="Generation facilities and stationary combustion of cleaner fuels"/>
    <x v="0"/>
    <s v="DFI"/>
    <x v="5"/>
    <x v="8"/>
    <x v="0"/>
    <x v="2"/>
    <n v="35.039862639809286"/>
    <n v="11.679954213269761"/>
  </r>
  <r>
    <x v="1"/>
    <x v="2"/>
    <s v="Generation facilities and stationary combustion of cleaner fuels"/>
    <x v="0"/>
    <s v="DFI"/>
    <x v="5"/>
    <x v="8"/>
    <x v="0"/>
    <x v="0"/>
    <n v="0.14854212156859886"/>
    <n v="4.9514040522866287E-2"/>
  </r>
  <r>
    <x v="1"/>
    <x v="2"/>
    <s v="Generation facilities and stationary combustion of cleaner fuels"/>
    <x v="0"/>
    <s v="DFI"/>
    <x v="5"/>
    <x v="9"/>
    <x v="0"/>
    <x v="0"/>
    <n v="7.5757046069403304E-3"/>
    <n v="2.52523486898011E-3"/>
  </r>
  <r>
    <x v="1"/>
    <x v="2"/>
    <s v="Generation facilities and stationary combustion of cleaner fuels"/>
    <x v="0"/>
    <s v="DFI"/>
    <x v="5"/>
    <x v="3"/>
    <x v="0"/>
    <x v="0"/>
    <n v="6.5191310042643502E-3"/>
    <n v="2.1730436680881169E-3"/>
  </r>
  <r>
    <x v="1"/>
    <x v="2"/>
    <s v="Generation facilities and stationary combustion of cleaner fuels"/>
    <x v="0"/>
    <s v="DFI"/>
    <x v="5"/>
    <x v="1"/>
    <x v="0"/>
    <x v="2"/>
    <n v="507.06627588297499"/>
    <n v="169.02209196099167"/>
  </r>
  <r>
    <x v="1"/>
    <x v="2"/>
    <s v="Generation facilities and stationary combustion of cleaner fuels"/>
    <x v="0"/>
    <s v="DFI"/>
    <x v="5"/>
    <x v="1"/>
    <x v="0"/>
    <x v="0"/>
    <n v="1.2571069599182701E-2"/>
    <n v="4.1903565330609002E-3"/>
  </r>
  <r>
    <x v="1"/>
    <x v="2"/>
    <s v="Generation facilities and stationary combustion of cleaner fuels"/>
    <x v="0"/>
    <s v="DFI"/>
    <x v="5"/>
    <x v="4"/>
    <x v="0"/>
    <x v="2"/>
    <n v="618.92232723888208"/>
    <n v="206.30744241296068"/>
  </r>
  <r>
    <x v="1"/>
    <x v="2"/>
    <s v="Generation facilities and stationary combustion of cleaner fuels"/>
    <x v="0"/>
    <s v="DFI"/>
    <x v="5"/>
    <x v="4"/>
    <x v="0"/>
    <x v="0"/>
    <n v="2.4634917807636798"/>
    <n v="0.82116392692122664"/>
  </r>
  <r>
    <x v="1"/>
    <x v="2"/>
    <s v="Generation facilities and stationary combustion of cleaner fuels"/>
    <x v="0"/>
    <s v="DFI"/>
    <x v="5"/>
    <x v="2"/>
    <x v="0"/>
    <x v="2"/>
    <n v="1019.4010512403505"/>
    <n v="339.80035041345019"/>
  </r>
  <r>
    <x v="1"/>
    <x v="2"/>
    <s v="Generation facilities and stationary combustion of cleaner fuels"/>
    <x v="0"/>
    <s v="DFI"/>
    <x v="5"/>
    <x v="2"/>
    <x v="0"/>
    <x v="0"/>
    <n v="5.4337037607730743"/>
    <n v="1.811234586924358"/>
  </r>
  <r>
    <x v="1"/>
    <x v="2"/>
    <s v="Generation facilities and stationary combustion of cleaner fuels"/>
    <x v="0"/>
    <s v="DFI"/>
    <x v="4"/>
    <x v="3"/>
    <x v="0"/>
    <x v="4"/>
    <n v="14.897199772"/>
    <n v="4.9657332573333335"/>
  </r>
  <r>
    <x v="1"/>
    <x v="2"/>
    <s v="Generation facilities and stationary combustion of cleaner fuels"/>
    <x v="0"/>
    <s v="DFI"/>
    <x v="4"/>
    <x v="2"/>
    <x v="0"/>
    <x v="4"/>
    <n v="150.53407548668008"/>
    <n v="50.178025162226696"/>
  </r>
  <r>
    <x v="1"/>
    <x v="2"/>
    <s v="Generation facilities and stationary combustion of cleaner fuels"/>
    <x v="0"/>
    <s v="DFI"/>
    <x v="6"/>
    <x v="3"/>
    <x v="1"/>
    <x v="2"/>
    <n v="777.87794039171297"/>
    <n v="259.29264679723764"/>
  </r>
  <r>
    <x v="1"/>
    <x v="2"/>
    <s v="Generation facilities and stationary combustion of cleaner fuels"/>
    <x v="0"/>
    <s v="DFI"/>
    <x v="6"/>
    <x v="3"/>
    <x v="1"/>
    <x v="1"/>
    <n v="1389.1427582256811"/>
    <n v="463.047586075227"/>
  </r>
  <r>
    <x v="1"/>
    <x v="2"/>
    <s v="Generation facilities and stationary combustion of cleaner fuels"/>
    <x v="0"/>
    <s v="DFI"/>
    <x v="6"/>
    <x v="3"/>
    <x v="1"/>
    <x v="0"/>
    <n v="8.0573170114651802"/>
    <n v="2.6857723371550599"/>
  </r>
  <r>
    <x v="1"/>
    <x v="2"/>
    <s v="Generation facilities and stationary combustion of cleaner fuels"/>
    <x v="0"/>
    <s v="Government"/>
    <x v="13"/>
    <x v="0"/>
    <x v="0"/>
    <x v="1"/>
    <n v="885.85941915718399"/>
    <n v="295.28647305239468"/>
  </r>
  <r>
    <x v="1"/>
    <x v="2"/>
    <s v="Generation facilities and stationary combustion of cleaner fuels"/>
    <x v="0"/>
    <s v="Government"/>
    <x v="1"/>
    <x v="2"/>
    <x v="0"/>
    <x v="4"/>
    <n v="1603.1721482593512"/>
    <n v="534.39071608645042"/>
  </r>
  <r>
    <x v="1"/>
    <x v="2"/>
    <s v="Generation facilities and stationary combustion of cleaner fuels"/>
    <x v="0"/>
    <s v="Government"/>
    <x v="1"/>
    <x v="2"/>
    <x v="0"/>
    <x v="0"/>
    <n v="243.27959577241944"/>
    <n v="81.09319859080648"/>
  </r>
  <r>
    <x v="1"/>
    <x v="2"/>
    <s v="Generation facilities and stationary combustion of cleaner fuels"/>
    <x v="0"/>
    <s v="Government"/>
    <x v="14"/>
    <x v="3"/>
    <x v="1"/>
    <x v="4"/>
    <n v="477.20965723245899"/>
    <n v="159.069885744153"/>
  </r>
  <r>
    <x v="1"/>
    <x v="2"/>
    <s v="Generation facilities and stationary combustion of cleaner fuels"/>
    <x v="0"/>
    <s v="Government"/>
    <x v="15"/>
    <x v="3"/>
    <x v="0"/>
    <x v="4"/>
    <n v="379.65403678165001"/>
    <n v="126.55134559388334"/>
  </r>
  <r>
    <x v="1"/>
    <x v="2"/>
    <s v="Generation facilities and stationary combustion of cleaner fuels"/>
    <x v="0"/>
    <s v="Government"/>
    <x v="16"/>
    <x v="0"/>
    <x v="0"/>
    <x v="1"/>
    <n v="1223.79450197399"/>
    <n v="407.93150065799665"/>
  </r>
  <r>
    <x v="1"/>
    <x v="2"/>
    <s v="Other/Unspecified/Multiple"/>
    <x v="1"/>
    <s v="Commercial"/>
    <x v="3"/>
    <x v="2"/>
    <x v="0"/>
    <x v="0"/>
    <n v="11.788611981692011"/>
    <n v="3.9295373272306704"/>
  </r>
  <r>
    <x v="1"/>
    <x v="2"/>
    <s v="Other/Unspecified/Multiple"/>
    <x v="0"/>
    <s v="DFI"/>
    <x v="4"/>
    <x v="5"/>
    <x v="0"/>
    <x v="1"/>
    <n v="132.17516746533113"/>
    <n v="44.058389155110376"/>
  </r>
  <r>
    <x v="1"/>
    <x v="2"/>
    <s v="Other/Unspecified/Multiple"/>
    <x v="0"/>
    <s v="DFI"/>
    <x v="4"/>
    <x v="0"/>
    <x v="0"/>
    <x v="1"/>
    <n v="218.09590225862891"/>
    <n v="72.698634086209637"/>
  </r>
  <r>
    <x v="1"/>
    <x v="2"/>
    <s v="Other/Unspecified/Multiple"/>
    <x v="0"/>
    <s v="DFI"/>
    <x v="4"/>
    <x v="6"/>
    <x v="0"/>
    <x v="1"/>
    <n v="141.00889939758974"/>
    <n v="47.002966465863246"/>
  </r>
  <r>
    <x v="1"/>
    <x v="2"/>
    <s v="Other/Unspecified/Multiple"/>
    <x v="0"/>
    <s v="DFI"/>
    <x v="4"/>
    <x v="7"/>
    <x v="0"/>
    <x v="1"/>
    <n v="79.545651969517891"/>
    <n v="26.515217323172632"/>
  </r>
  <r>
    <x v="1"/>
    <x v="2"/>
    <s v="Other/Unspecified/Multiple"/>
    <x v="0"/>
    <s v="DFI"/>
    <x v="4"/>
    <x v="8"/>
    <x v="0"/>
    <x v="1"/>
    <n v="36.541091219427898"/>
    <n v="12.1803637398093"/>
  </r>
  <r>
    <x v="1"/>
    <x v="2"/>
    <s v="Other/Unspecified/Multiple"/>
    <x v="0"/>
    <s v="DFI"/>
    <x v="4"/>
    <x v="9"/>
    <x v="0"/>
    <x v="1"/>
    <n v="96.653673960975723"/>
    <n v="32.217891320325243"/>
  </r>
  <r>
    <x v="1"/>
    <x v="2"/>
    <s v="Other/Unspecified/Multiple"/>
    <x v="0"/>
    <s v="DFI"/>
    <x v="4"/>
    <x v="3"/>
    <x v="0"/>
    <x v="1"/>
    <n v="61.714953695462476"/>
    <n v="20.571651231820827"/>
  </r>
  <r>
    <x v="1"/>
    <x v="2"/>
    <s v="Other/Unspecified/Multiple"/>
    <x v="0"/>
    <s v="DFI"/>
    <x v="4"/>
    <x v="4"/>
    <x v="0"/>
    <x v="1"/>
    <n v="422.47457930313936"/>
    <n v="140.82485976771312"/>
  </r>
  <r>
    <x v="1"/>
    <x v="2"/>
    <s v="Other/Unspecified/Multiple"/>
    <x v="0"/>
    <s v="DFI"/>
    <x v="4"/>
    <x v="2"/>
    <x v="0"/>
    <x v="1"/>
    <n v="533.5770956126828"/>
    <n v="177.85903187089426"/>
  </r>
  <r>
    <x v="1"/>
    <x v="2"/>
    <s v="Other/Unspecified/Multiple"/>
    <x v="0"/>
    <s v="Government"/>
    <x v="1"/>
    <x v="2"/>
    <x v="0"/>
    <x v="0"/>
    <n v="314.33345079382968"/>
    <n v="104.77781693127656"/>
  </r>
  <r>
    <x v="1"/>
    <x v="2"/>
    <s v="Storage"/>
    <x v="0"/>
    <s v="DFI"/>
    <x v="4"/>
    <x v="5"/>
    <x v="0"/>
    <x v="2"/>
    <n v="2.5702487368966902"/>
    <n v="0.85674957896556336"/>
  </r>
  <r>
    <x v="1"/>
    <x v="2"/>
    <s v="Storage"/>
    <x v="0"/>
    <s v="DFI"/>
    <x v="4"/>
    <x v="5"/>
    <x v="0"/>
    <x v="1"/>
    <n v="309.92166267889797"/>
    <n v="103.30722089296599"/>
  </r>
  <r>
    <x v="1"/>
    <x v="2"/>
    <s v="Storage"/>
    <x v="0"/>
    <s v="DFI"/>
    <x v="4"/>
    <x v="0"/>
    <x v="0"/>
    <x v="2"/>
    <n v="98.404170318484702"/>
    <n v="32.80139010616157"/>
  </r>
  <r>
    <x v="1"/>
    <x v="2"/>
    <s v="Storage"/>
    <x v="0"/>
    <s v="DFI"/>
    <x v="4"/>
    <x v="0"/>
    <x v="0"/>
    <x v="1"/>
    <n v="309.92166267889797"/>
    <n v="103.30722089296599"/>
  </r>
  <r>
    <x v="1"/>
    <x v="2"/>
    <s v="Storage"/>
    <x v="0"/>
    <s v="DFI"/>
    <x v="4"/>
    <x v="6"/>
    <x v="0"/>
    <x v="2"/>
    <n v="2.7755601264624179"/>
    <n v="0.925186708820806"/>
  </r>
  <r>
    <x v="1"/>
    <x v="2"/>
    <s v="Storage"/>
    <x v="0"/>
    <s v="DFI"/>
    <x v="4"/>
    <x v="6"/>
    <x v="0"/>
    <x v="1"/>
    <n v="309.92166267889797"/>
    <n v="103.30722089296599"/>
  </r>
  <r>
    <x v="1"/>
    <x v="2"/>
    <s v="Storage"/>
    <x v="0"/>
    <s v="DFI"/>
    <x v="4"/>
    <x v="7"/>
    <x v="0"/>
    <x v="2"/>
    <n v="172.62171694806557"/>
    <n v="57.540572316021859"/>
  </r>
  <r>
    <x v="1"/>
    <x v="2"/>
    <s v="Storage"/>
    <x v="0"/>
    <s v="DFI"/>
    <x v="4"/>
    <x v="9"/>
    <x v="0"/>
    <x v="2"/>
    <n v="4.0847767480691299"/>
    <n v="1.3615922493563766"/>
  </r>
  <r>
    <x v="1"/>
    <x v="2"/>
    <s v="Storage"/>
    <x v="0"/>
    <s v="DFI"/>
    <x v="4"/>
    <x v="9"/>
    <x v="0"/>
    <x v="1"/>
    <n v="309.92166267889797"/>
    <n v="103.30722089296599"/>
  </r>
  <r>
    <x v="1"/>
    <x v="2"/>
    <s v="Storage"/>
    <x v="0"/>
    <s v="DFI"/>
    <x v="4"/>
    <x v="3"/>
    <x v="0"/>
    <x v="2"/>
    <n v="377.12956610031603"/>
    <n v="125.709855366772"/>
  </r>
  <r>
    <x v="1"/>
    <x v="2"/>
    <s v="Storage"/>
    <x v="0"/>
    <s v="DFI"/>
    <x v="4"/>
    <x v="3"/>
    <x v="0"/>
    <x v="1"/>
    <n v="309.92166267889797"/>
    <n v="103.30722089296599"/>
  </r>
  <r>
    <x v="1"/>
    <x v="2"/>
    <s v="Storage"/>
    <x v="0"/>
    <s v="DFI"/>
    <x v="4"/>
    <x v="4"/>
    <x v="0"/>
    <x v="2"/>
    <n v="76.685471078261699"/>
    <n v="25.561823692753901"/>
  </r>
  <r>
    <x v="1"/>
    <x v="2"/>
    <s v="Storage"/>
    <x v="0"/>
    <s v="DFI"/>
    <x v="4"/>
    <x v="2"/>
    <x v="0"/>
    <x v="2"/>
    <n v="258.68306142633122"/>
    <n v="86.227687142110412"/>
  </r>
  <r>
    <x v="1"/>
    <x v="2"/>
    <s v="Storage"/>
    <x v="0"/>
    <s v="Government"/>
    <x v="1"/>
    <x v="3"/>
    <x v="1"/>
    <x v="3"/>
    <n v="118.99571249320161"/>
    <n v="39.66523749773387"/>
  </r>
  <r>
    <x v="1"/>
    <x v="2"/>
    <s v="Storage"/>
    <x v="0"/>
    <s v="Government"/>
    <x v="1"/>
    <x v="2"/>
    <x v="0"/>
    <x v="0"/>
    <n v="44.446931353801702"/>
    <n v="14.815643784600567"/>
  </r>
  <r>
    <x v="1"/>
    <x v="2"/>
    <s v="Transmission and distribution"/>
    <x v="1"/>
    <s v="Commercial"/>
    <x v="3"/>
    <x v="3"/>
    <x v="1"/>
    <x v="1"/>
    <n v="14318.477893957172"/>
    <n v="4772.8259646523902"/>
  </r>
  <r>
    <x v="1"/>
    <x v="2"/>
    <s v="Transmission and distribution"/>
    <x v="1"/>
    <s v="Commercial"/>
    <x v="3"/>
    <x v="3"/>
    <x v="1"/>
    <x v="4"/>
    <n v="6.23227015506495"/>
    <n v="2.0774233850216501"/>
  </r>
  <r>
    <x v="1"/>
    <x v="2"/>
    <s v="Transmission and distribution"/>
    <x v="0"/>
    <s v="DFI"/>
    <x v="0"/>
    <x v="2"/>
    <x v="0"/>
    <x v="2"/>
    <n v="0.48803901655610299"/>
    <n v="0.16267967218536766"/>
  </r>
  <r>
    <x v="1"/>
    <x v="2"/>
    <s v="Transmission and distribution"/>
    <x v="0"/>
    <s v="DFI"/>
    <x v="0"/>
    <x v="2"/>
    <x v="0"/>
    <x v="1"/>
    <n v="3.2640128737999589E-2"/>
    <n v="1.088004291266653E-2"/>
  </r>
  <r>
    <x v="1"/>
    <x v="2"/>
    <s v="Transmission and distribution"/>
    <x v="0"/>
    <s v="DFI"/>
    <x v="0"/>
    <x v="2"/>
    <x v="0"/>
    <x v="4"/>
    <n v="2.61557033442825E-4"/>
    <n v="8.7185677814275003E-5"/>
  </r>
  <r>
    <x v="1"/>
    <x v="2"/>
    <s v="Transmission and distribution"/>
    <x v="0"/>
    <s v="DFI"/>
    <x v="0"/>
    <x v="2"/>
    <x v="0"/>
    <x v="0"/>
    <n v="0.118875535833315"/>
    <n v="3.9625178611105004E-2"/>
  </r>
  <r>
    <x v="1"/>
    <x v="2"/>
    <s v="Transmission and distribution"/>
    <x v="0"/>
    <s v="Government"/>
    <x v="1"/>
    <x v="2"/>
    <x v="0"/>
    <x v="0"/>
    <n v="314.33345079383002"/>
    <n v="104.77781693127667"/>
  </r>
  <r>
    <x v="1"/>
    <x v="7"/>
    <s v="Infrastructure / projects"/>
    <x v="0"/>
    <s v="DFI"/>
    <x v="6"/>
    <x v="3"/>
    <x v="1"/>
    <x v="2"/>
    <n v="78.270128779723208"/>
    <n v="26.090042926574402"/>
  </r>
  <r>
    <x v="1"/>
    <x v="7"/>
    <s v="Infrastructure / projects"/>
    <x v="0"/>
    <s v="DFI"/>
    <x v="6"/>
    <x v="3"/>
    <x v="1"/>
    <x v="1"/>
    <n v="139.77563436879561"/>
    <n v="46.591878122931867"/>
  </r>
  <r>
    <x v="1"/>
    <x v="7"/>
    <s v="Infrastructure / projects"/>
    <x v="0"/>
    <s v="DFI"/>
    <x v="6"/>
    <x v="3"/>
    <x v="1"/>
    <x v="0"/>
    <n v="0.81072775992190038"/>
    <n v="0.27024258664063344"/>
  </r>
  <r>
    <x v="1"/>
    <x v="7"/>
    <s v="Transmission and distribution"/>
    <x v="1"/>
    <s v="Commercial"/>
    <x v="2"/>
    <x v="3"/>
    <x v="1"/>
    <x v="1"/>
    <n v="63389.03"/>
    <n v="21129.676666666666"/>
  </r>
  <r>
    <x v="1"/>
    <x v="7"/>
    <s v="Transmission and distribution"/>
    <x v="0"/>
    <s v="Government"/>
    <x v="1"/>
    <x v="3"/>
    <x v="1"/>
    <x v="3"/>
    <n v="667.5072177576501"/>
    <n v="222.5024059192167"/>
  </r>
  <r>
    <x v="1"/>
    <x v="3"/>
    <s v="GHG reduction projects"/>
    <x v="0"/>
    <s v="DFI"/>
    <x v="0"/>
    <x v="2"/>
    <x v="0"/>
    <x v="2"/>
    <n v="0.121854195591461"/>
    <n v="4.061806519715367E-2"/>
  </r>
  <r>
    <x v="1"/>
    <x v="3"/>
    <s v="GHG reduction projects"/>
    <x v="0"/>
    <s v="DFI"/>
    <x v="0"/>
    <x v="2"/>
    <x v="0"/>
    <x v="1"/>
    <n v="8.1496284035589093E-3"/>
    <n v="2.7165428011863032E-3"/>
  </r>
  <r>
    <x v="1"/>
    <x v="3"/>
    <s v="GHG reduction projects"/>
    <x v="0"/>
    <s v="DFI"/>
    <x v="0"/>
    <x v="2"/>
    <x v="0"/>
    <x v="4"/>
    <n v="6.5305889140420998E-5"/>
    <n v="2.1768629713473666E-5"/>
  </r>
  <r>
    <x v="1"/>
    <x v="3"/>
    <s v="GHG reduction projects"/>
    <x v="0"/>
    <s v="DFI"/>
    <x v="0"/>
    <x v="2"/>
    <x v="0"/>
    <x v="0"/>
    <n v="2.9680993328547001E-2"/>
    <n v="9.8936644428490005E-3"/>
  </r>
  <r>
    <x v="1"/>
    <x v="3"/>
    <s v="Natural resource conservation and management"/>
    <x v="1"/>
    <s v="Commercial"/>
    <x v="3"/>
    <x v="2"/>
    <x v="0"/>
    <x v="0"/>
    <n v="21.582443396857201"/>
    <n v="7.1941477989524003"/>
  </r>
  <r>
    <x v="1"/>
    <x v="3"/>
    <s v="Natural resource conservation and management"/>
    <x v="0"/>
    <s v="DFI"/>
    <x v="5"/>
    <x v="0"/>
    <x v="0"/>
    <x v="0"/>
    <n v="5.4892523825439099"/>
    <n v="1.8297507941813034"/>
  </r>
  <r>
    <x v="1"/>
    <x v="3"/>
    <s v="Natural resource conservation and management"/>
    <x v="0"/>
    <s v="DFI"/>
    <x v="5"/>
    <x v="6"/>
    <x v="0"/>
    <x v="0"/>
    <n v="0.21380919049754563"/>
    <n v="7.1269730165848547E-2"/>
  </r>
  <r>
    <x v="1"/>
    <x v="3"/>
    <s v="Natural resource conservation and management"/>
    <x v="0"/>
    <s v="DFI"/>
    <x v="5"/>
    <x v="8"/>
    <x v="0"/>
    <x v="0"/>
    <n v="0.56262495089853282"/>
    <n v="0.18754165029951095"/>
  </r>
  <r>
    <x v="1"/>
    <x v="3"/>
    <s v="Natural resource conservation and management"/>
    <x v="0"/>
    <s v="DFI"/>
    <x v="5"/>
    <x v="9"/>
    <x v="0"/>
    <x v="0"/>
    <n v="0.12341450535838805"/>
    <n v="4.1138168452796019E-2"/>
  </r>
  <r>
    <x v="1"/>
    <x v="3"/>
    <s v="Natural resource conservation and management"/>
    <x v="0"/>
    <s v="DFI"/>
    <x v="5"/>
    <x v="3"/>
    <x v="0"/>
    <x v="0"/>
    <n v="0.1062020458824063"/>
    <n v="3.5400681960802101E-2"/>
  </r>
  <r>
    <x v="1"/>
    <x v="3"/>
    <s v="Natural resource conservation and management"/>
    <x v="0"/>
    <s v="DFI"/>
    <x v="5"/>
    <x v="1"/>
    <x v="0"/>
    <x v="0"/>
    <n v="0.20479314029584478"/>
    <n v="6.8264380098614921E-2"/>
  </r>
  <r>
    <x v="1"/>
    <x v="3"/>
    <s v="Natural resource conservation and management"/>
    <x v="0"/>
    <s v="DFI"/>
    <x v="5"/>
    <x v="4"/>
    <x v="0"/>
    <x v="0"/>
    <n v="3.7448223058557817"/>
    <n v="1.2482741019519272"/>
  </r>
  <r>
    <x v="1"/>
    <x v="3"/>
    <s v="Natural resource conservation and management"/>
    <x v="0"/>
    <s v="DFI"/>
    <x v="5"/>
    <x v="2"/>
    <x v="0"/>
    <x v="0"/>
    <n v="17.07148123646267"/>
    <n v="5.690493745487557"/>
  </r>
  <r>
    <x v="1"/>
    <x v="8"/>
    <s v="Infrastructure (passenger and freight)"/>
    <x v="1"/>
    <s v="Other"/>
    <x v="9"/>
    <x v="3"/>
    <x v="1"/>
    <x v="4"/>
    <n v="10.972516073387819"/>
    <n v="3.6575053577959395"/>
  </r>
  <r>
    <x v="1"/>
    <x v="8"/>
    <s v="Infrastructure (passenger and freight)"/>
    <x v="1"/>
    <s v="Other"/>
    <x v="10"/>
    <x v="3"/>
    <x v="1"/>
    <x v="4"/>
    <n v="3.6850169550810801"/>
    <n v="1.2283389850270268"/>
  </r>
  <r>
    <x v="1"/>
    <x v="8"/>
    <s v="Infrastructure (passenger and freight)"/>
    <x v="0"/>
    <s v="DFI"/>
    <x v="5"/>
    <x v="0"/>
    <x v="0"/>
    <x v="0"/>
    <n v="17.645971842100703"/>
    <n v="5.881990614033568"/>
  </r>
  <r>
    <x v="1"/>
    <x v="8"/>
    <s v="Infrastructure (passenger and freight)"/>
    <x v="0"/>
    <s v="DFI"/>
    <x v="5"/>
    <x v="6"/>
    <x v="0"/>
    <x v="0"/>
    <n v="0.68731963702379306"/>
    <n v="0.22910654567459768"/>
  </r>
  <r>
    <x v="1"/>
    <x v="8"/>
    <s v="Infrastructure (passenger and freight)"/>
    <x v="0"/>
    <s v="DFI"/>
    <x v="5"/>
    <x v="8"/>
    <x v="0"/>
    <x v="0"/>
    <n v="1.8086368323654749"/>
    <n v="0.60287894412182497"/>
  </r>
  <r>
    <x v="1"/>
    <x v="8"/>
    <s v="Infrastructure (passenger and freight)"/>
    <x v="0"/>
    <s v="DFI"/>
    <x v="5"/>
    <x v="9"/>
    <x v="0"/>
    <x v="0"/>
    <n v="0.39673324064791099"/>
    <n v="0.13224441354930366"/>
  </r>
  <r>
    <x v="1"/>
    <x v="8"/>
    <s v="Infrastructure (passenger and freight)"/>
    <x v="0"/>
    <s v="DFI"/>
    <x v="5"/>
    <x v="3"/>
    <x v="0"/>
    <x v="0"/>
    <n v="0.341401375016749"/>
    <n v="0.11380045833891633"/>
  </r>
  <r>
    <x v="1"/>
    <x v="8"/>
    <s v="Infrastructure (passenger and freight)"/>
    <x v="0"/>
    <s v="DFI"/>
    <x v="5"/>
    <x v="1"/>
    <x v="0"/>
    <x v="0"/>
    <n v="0.65833627883604995"/>
    <n v="0.21944542627868333"/>
  </r>
  <r>
    <x v="1"/>
    <x v="8"/>
    <s v="Infrastructure (passenger and freight)"/>
    <x v="0"/>
    <s v="DFI"/>
    <x v="5"/>
    <x v="4"/>
    <x v="0"/>
    <x v="0"/>
    <n v="12.03825664364472"/>
    <n v="4.0127522145482404"/>
  </r>
  <r>
    <x v="1"/>
    <x v="8"/>
    <s v="Infrastructure (passenger and freight)"/>
    <x v="0"/>
    <s v="DFI"/>
    <x v="5"/>
    <x v="2"/>
    <x v="0"/>
    <x v="0"/>
    <n v="54.878671303133785"/>
    <n v="18.292890434377927"/>
  </r>
  <r>
    <x v="1"/>
    <x v="8"/>
    <s v="Infrastructure (passenger and freight)"/>
    <x v="0"/>
    <s v="Government"/>
    <x v="1"/>
    <x v="3"/>
    <x v="1"/>
    <x v="0"/>
    <n v="10.972516073387819"/>
    <n v="3.6575053577959395"/>
  </r>
  <r>
    <x v="1"/>
    <x v="8"/>
    <s v="Modal shift (passenger and freight)"/>
    <x v="1"/>
    <s v="Commercial"/>
    <x v="7"/>
    <x v="3"/>
    <x v="1"/>
    <x v="1"/>
    <n v="71.624453713062096"/>
    <n v="23.874817904354032"/>
  </r>
  <r>
    <x v="1"/>
    <x v="8"/>
    <s v="Modal shift (passenger and freight)"/>
    <x v="1"/>
    <s v="Other"/>
    <x v="9"/>
    <x v="3"/>
    <x v="1"/>
    <x v="4"/>
    <n v="5.62763564888344"/>
    <n v="1.8758785496278134"/>
  </r>
  <r>
    <x v="1"/>
    <x v="8"/>
    <s v="Modal shift (passenger and freight)"/>
    <x v="1"/>
    <s v="Other"/>
    <x v="10"/>
    <x v="3"/>
    <x v="1"/>
    <x v="4"/>
    <n v="50.648720839950997"/>
    <n v="16.882906946650333"/>
  </r>
  <r>
    <x v="1"/>
    <x v="8"/>
    <s v="Modal shift (passenger and freight)"/>
    <x v="0"/>
    <s v="Government"/>
    <x v="1"/>
    <x v="3"/>
    <x v="1"/>
    <x v="0"/>
    <n v="5.0902940744557696"/>
    <n v="1.6967646914852565"/>
  </r>
  <r>
    <x v="1"/>
    <x v="8"/>
    <s v="Other/Unspecified/Multiple"/>
    <x v="0"/>
    <s v="DFI"/>
    <x v="0"/>
    <x v="2"/>
    <x v="0"/>
    <x v="2"/>
    <n v="10.569313961724299"/>
    <n v="3.5231046539080997"/>
  </r>
  <r>
    <x v="1"/>
    <x v="8"/>
    <s v="Other/Unspecified/Multiple"/>
    <x v="0"/>
    <s v="DFI"/>
    <x v="0"/>
    <x v="2"/>
    <x v="0"/>
    <x v="1"/>
    <n v="0.70687743536868797"/>
    <n v="0.23562581178956266"/>
  </r>
  <r>
    <x v="1"/>
    <x v="8"/>
    <s v="Other/Unspecified/Multiple"/>
    <x v="0"/>
    <s v="DFI"/>
    <x v="0"/>
    <x v="2"/>
    <x v="0"/>
    <x v="4"/>
    <n v="5.6644618802465596E-3"/>
    <n v="1.8881539600821865E-3"/>
  </r>
  <r>
    <x v="1"/>
    <x v="8"/>
    <s v="Other/Unspecified/Multiple"/>
    <x v="0"/>
    <s v="DFI"/>
    <x v="0"/>
    <x v="2"/>
    <x v="0"/>
    <x v="0"/>
    <n v="2.5744516687552199"/>
    <n v="0.85815055625173997"/>
  </r>
  <r>
    <x v="1"/>
    <x v="4"/>
    <s v="Other/Unspecified/Multiple"/>
    <x v="0"/>
    <s v="DFI"/>
    <x v="0"/>
    <x v="2"/>
    <x v="0"/>
    <x v="2"/>
    <n v="1323.7631614768829"/>
    <n v="441.25438715896098"/>
  </r>
  <r>
    <x v="1"/>
    <x v="4"/>
    <s v="Other/Unspecified/Multiple"/>
    <x v="0"/>
    <s v="DFI"/>
    <x v="0"/>
    <x v="2"/>
    <x v="0"/>
    <x v="1"/>
    <n v="1348.8605234453325"/>
    <n v="449.6201744817775"/>
  </r>
  <r>
    <x v="1"/>
    <x v="4"/>
    <s v="Other/Unspecified/Multiple"/>
    <x v="0"/>
    <s v="DFI"/>
    <x v="0"/>
    <x v="2"/>
    <x v="0"/>
    <x v="4"/>
    <n v="4.2592031254774501E-3"/>
    <n v="1.41973437515915E-3"/>
  </r>
  <r>
    <x v="1"/>
    <x v="4"/>
    <s v="Other/Unspecified/Multiple"/>
    <x v="0"/>
    <s v="DFI"/>
    <x v="0"/>
    <x v="2"/>
    <x v="0"/>
    <x v="0"/>
    <n v="1.93577304001165"/>
    <n v="0.64525768000388328"/>
  </r>
  <r>
    <x v="1"/>
    <x v="4"/>
    <s v="Other/Unspecified/Multiple"/>
    <x v="0"/>
    <s v="DFI"/>
    <x v="4"/>
    <x v="1"/>
    <x v="0"/>
    <x v="2"/>
    <n v="1034.50747497417"/>
    <n v="344.83582499138998"/>
  </r>
  <r>
    <x v="1"/>
    <x v="5"/>
    <s v="Other/Unspecified/Multiple"/>
    <x v="0"/>
    <s v="DFI"/>
    <x v="6"/>
    <x v="3"/>
    <x v="1"/>
    <x v="1"/>
    <n v="503.37302917739697"/>
    <n v="167.791009725799"/>
  </r>
  <r>
    <x v="1"/>
    <x v="5"/>
    <s v="Other/Unspecified/Multiple"/>
    <x v="0"/>
    <s v="DFI"/>
    <x v="6"/>
    <x v="3"/>
    <x v="1"/>
    <x v="0"/>
    <n v="9.2743125918309897"/>
    <n v="3.0914375306103299"/>
  </r>
  <r>
    <x v="1"/>
    <x v="5"/>
    <s v="Water treatment"/>
    <x v="0"/>
    <s v="DFI"/>
    <x v="6"/>
    <x v="3"/>
    <x v="1"/>
    <x v="1"/>
    <n v="404.83261839713299"/>
    <n v="134.94420613237767"/>
  </r>
  <r>
    <x v="1"/>
    <x v="5"/>
    <s v="Water treatment"/>
    <x v="0"/>
    <s v="DFI"/>
    <x v="6"/>
    <x v="3"/>
    <x v="1"/>
    <x v="0"/>
    <n v="7.4587711950321198"/>
    <n v="2.4862570650107068"/>
  </r>
  <r>
    <x v="1"/>
    <x v="5"/>
    <s v="Water treatment"/>
    <x v="0"/>
    <s v="Government"/>
    <x v="1"/>
    <x v="2"/>
    <x v="0"/>
    <x v="0"/>
    <n v="4.3380200164045304"/>
    <n v="1.4460066721348435"/>
  </r>
  <r>
    <x v="2"/>
    <x v="0"/>
    <s v="Other/Unspecified/Multiple"/>
    <x v="0"/>
    <s v="DFI"/>
    <x v="4"/>
    <x v="5"/>
    <x v="0"/>
    <x v="1"/>
    <n v="3.2392773690590437"/>
    <n v="1.0797591230196812"/>
  </r>
  <r>
    <x v="2"/>
    <x v="0"/>
    <s v="Other/Unspecified/Multiple"/>
    <x v="0"/>
    <s v="DFI"/>
    <x v="4"/>
    <x v="0"/>
    <x v="0"/>
    <x v="1"/>
    <n v="5.3042050146199813"/>
    <n v="1.7680683382066604"/>
  </r>
  <r>
    <x v="2"/>
    <x v="0"/>
    <s v="Other/Unspecified/Multiple"/>
    <x v="0"/>
    <s v="DFI"/>
    <x v="4"/>
    <x v="6"/>
    <x v="0"/>
    <x v="1"/>
    <n v="3.4650408346301451"/>
    <n v="1.1550136115433818"/>
  </r>
  <r>
    <x v="2"/>
    <x v="0"/>
    <s v="Other/Unspecified/Multiple"/>
    <x v="0"/>
    <s v="DFI"/>
    <x v="4"/>
    <x v="7"/>
    <x v="0"/>
    <x v="1"/>
    <n v="1.8005238638557255"/>
    <n v="0.60017462128524179"/>
  </r>
  <r>
    <x v="2"/>
    <x v="0"/>
    <s v="Other/Unspecified/Multiple"/>
    <x v="0"/>
    <s v="DFI"/>
    <x v="4"/>
    <x v="8"/>
    <x v="0"/>
    <x v="1"/>
    <n v="0.81224433320299638"/>
    <n v="0.27074811106766544"/>
  </r>
  <r>
    <x v="2"/>
    <x v="0"/>
    <s v="Other/Unspecified/Multiple"/>
    <x v="0"/>
    <s v="DFI"/>
    <x v="4"/>
    <x v="9"/>
    <x v="0"/>
    <x v="1"/>
    <n v="2.2819005189809358"/>
    <n v="0.76063350632697857"/>
  </r>
  <r>
    <x v="2"/>
    <x v="0"/>
    <s v="Other/Unspecified/Multiple"/>
    <x v="0"/>
    <s v="DFI"/>
    <x v="4"/>
    <x v="3"/>
    <x v="0"/>
    <x v="1"/>
    <n v="1.3897750698062621"/>
    <n v="0.46325835660208736"/>
  </r>
  <r>
    <x v="2"/>
    <x v="0"/>
    <s v="Other/Unspecified/Multiple"/>
    <x v="0"/>
    <s v="DFI"/>
    <x v="4"/>
    <x v="4"/>
    <x v="0"/>
    <x v="1"/>
    <n v="10.38152979152634"/>
    <n v="3.4605099305087799"/>
  </r>
  <r>
    <x v="2"/>
    <x v="0"/>
    <s v="Other/Unspecified/Multiple"/>
    <x v="0"/>
    <s v="DFI"/>
    <x v="4"/>
    <x v="2"/>
    <x v="0"/>
    <x v="1"/>
    <n v="12.274650019891606"/>
    <n v="4.091550006630535"/>
  </r>
  <r>
    <x v="2"/>
    <x v="0"/>
    <s v="Other/Unspecified/Multiple"/>
    <x v="0"/>
    <s v="Government"/>
    <x v="1"/>
    <x v="3"/>
    <x v="1"/>
    <x v="3"/>
    <n v="13245.940716119816"/>
    <n v="4415.3135720399387"/>
  </r>
  <r>
    <x v="2"/>
    <x v="0"/>
    <s v="Other/Unspecified/Multiple"/>
    <x v="0"/>
    <s v="Government"/>
    <x v="1"/>
    <x v="1"/>
    <x v="0"/>
    <x v="0"/>
    <n v="0.54644162695956999"/>
    <n v="0.18214720898652334"/>
  </r>
  <r>
    <x v="2"/>
    <x v="0"/>
    <s v="Other/Unspecified/Multiple"/>
    <x v="0"/>
    <s v="Government"/>
    <x v="1"/>
    <x v="4"/>
    <x v="0"/>
    <x v="0"/>
    <n v="1.4087625728833786"/>
    <n v="0.46958752429445955"/>
  </r>
  <r>
    <x v="2"/>
    <x v="0"/>
    <s v="Other/Unspecified/Multiple"/>
    <x v="0"/>
    <s v="Government"/>
    <x v="1"/>
    <x v="2"/>
    <x v="0"/>
    <x v="0"/>
    <n v="0.34914505006067198"/>
    <n v="0.11638168335355732"/>
  </r>
  <r>
    <x v="2"/>
    <x v="0"/>
    <s v="Resilient agriculture (crop)"/>
    <x v="1"/>
    <s v="Commercial"/>
    <x v="3"/>
    <x v="3"/>
    <x v="1"/>
    <x v="1"/>
    <n v="5948.6814992788195"/>
    <n v="1982.8938330929398"/>
  </r>
  <r>
    <x v="2"/>
    <x v="0"/>
    <s v="Resilient agriculture (crop)"/>
    <x v="1"/>
    <s v="Commercial"/>
    <x v="3"/>
    <x v="3"/>
    <x v="1"/>
    <x v="4"/>
    <n v="264.126852987115"/>
    <n v="88.042284329038338"/>
  </r>
  <r>
    <x v="2"/>
    <x v="0"/>
    <s v="Resilient agriculture (crop)"/>
    <x v="0"/>
    <s v="DFI"/>
    <x v="0"/>
    <x v="2"/>
    <x v="0"/>
    <x v="4"/>
    <n v="708.06000309000001"/>
    <n v="236.02000103"/>
  </r>
  <r>
    <x v="2"/>
    <x v="0"/>
    <s v="Resilient agriculture (crop/livestock)"/>
    <x v="0"/>
    <s v="Government"/>
    <x v="1"/>
    <x v="8"/>
    <x v="0"/>
    <x v="0"/>
    <n v="13.53875676266059"/>
    <n v="4.5129189208868636"/>
  </r>
  <r>
    <x v="2"/>
    <x v="0"/>
    <s v="Resilient agriculture (crop/livestock)"/>
    <x v="0"/>
    <s v="Government"/>
    <x v="1"/>
    <x v="1"/>
    <x v="0"/>
    <x v="0"/>
    <n v="1.921936971112912"/>
    <n v="0.64064565703763732"/>
  </r>
  <r>
    <x v="2"/>
    <x v="0"/>
    <s v="Resilient agriculture (crop/livestock)"/>
    <x v="0"/>
    <s v="Government"/>
    <x v="1"/>
    <x v="2"/>
    <x v="0"/>
    <x v="0"/>
    <n v="0.63189821826247028"/>
    <n v="0.21063273942082342"/>
  </r>
  <r>
    <x v="2"/>
    <x v="0"/>
    <s v="Resilient forestry and other land use"/>
    <x v="0"/>
    <s v="DFI"/>
    <x v="5"/>
    <x v="0"/>
    <x v="0"/>
    <x v="0"/>
    <n v="6.410686593838733"/>
    <n v="2.1368955312795777"/>
  </r>
  <r>
    <x v="2"/>
    <x v="0"/>
    <s v="Resilient forestry and other land use"/>
    <x v="0"/>
    <s v="DFI"/>
    <x v="5"/>
    <x v="6"/>
    <x v="0"/>
    <x v="0"/>
    <n v="0.24969952475147633"/>
    <n v="8.3233174917158773E-2"/>
  </r>
  <r>
    <x v="2"/>
    <x v="0"/>
    <s v="Resilient forestry and other land use"/>
    <x v="0"/>
    <s v="DFI"/>
    <x v="5"/>
    <x v="8"/>
    <x v="0"/>
    <x v="0"/>
    <n v="0.65706802652292684"/>
    <n v="0.21902267550764229"/>
  </r>
  <r>
    <x v="2"/>
    <x v="0"/>
    <s v="Resilient forestry and other land use"/>
    <x v="0"/>
    <s v="DFI"/>
    <x v="5"/>
    <x v="9"/>
    <x v="0"/>
    <x v="0"/>
    <n v="0.14413105097922183"/>
    <n v="4.8043683659740606E-2"/>
  </r>
  <r>
    <x v="2"/>
    <x v="0"/>
    <s v="Resilient forestry and other land use"/>
    <x v="0"/>
    <s v="DFI"/>
    <x v="5"/>
    <x v="3"/>
    <x v="0"/>
    <x v="0"/>
    <n v="0.12402928200963186"/>
    <n v="4.1343094003210616E-2"/>
  </r>
  <r>
    <x v="2"/>
    <x v="0"/>
    <s v="Resilient forestry and other land use"/>
    <x v="0"/>
    <s v="DFI"/>
    <x v="5"/>
    <x v="1"/>
    <x v="0"/>
    <x v="0"/>
    <n v="0.23917002671979148"/>
    <n v="7.9723342239930495E-2"/>
  </r>
  <r>
    <x v="2"/>
    <x v="0"/>
    <s v="Resilient forestry and other land use"/>
    <x v="0"/>
    <s v="DFI"/>
    <x v="5"/>
    <x v="4"/>
    <x v="0"/>
    <x v="0"/>
    <n v="4.3734338447984378"/>
    <n v="1.4578112815994793"/>
  </r>
  <r>
    <x v="2"/>
    <x v="0"/>
    <s v="Resilient forestry and other land use"/>
    <x v="0"/>
    <s v="DFI"/>
    <x v="5"/>
    <x v="2"/>
    <x v="0"/>
    <x v="0"/>
    <n v="19.937125909456295"/>
    <n v="6.6457086364854314"/>
  </r>
  <r>
    <x v="2"/>
    <x v="6"/>
    <s v="Dry waste recycling"/>
    <x v="1"/>
    <s v="Commercial"/>
    <x v="3"/>
    <x v="3"/>
    <x v="1"/>
    <x v="1"/>
    <n v="14.344031921874"/>
    <n v="4.7813439739580001"/>
  </r>
  <r>
    <x v="2"/>
    <x v="6"/>
    <s v="Dry waste recycling"/>
    <x v="0"/>
    <s v="DFI"/>
    <x v="0"/>
    <x v="2"/>
    <x v="0"/>
    <x v="2"/>
    <n v="0.16267103004383501"/>
    <n v="5.4223676681278338E-2"/>
  </r>
  <r>
    <x v="2"/>
    <x v="6"/>
    <s v="Dry waste recycling"/>
    <x v="0"/>
    <s v="DFI"/>
    <x v="0"/>
    <x v="2"/>
    <x v="0"/>
    <x v="1"/>
    <n v="1.0879464924836121E-2"/>
    <n v="3.626488308278707E-3"/>
  </r>
  <r>
    <x v="2"/>
    <x v="6"/>
    <s v="Dry waste recycling"/>
    <x v="0"/>
    <s v="DFI"/>
    <x v="0"/>
    <x v="2"/>
    <x v="0"/>
    <x v="4"/>
    <n v="8.7181046190808995E-5"/>
    <n v="2.9060348730269664E-5"/>
  </r>
  <r>
    <x v="2"/>
    <x v="6"/>
    <s v="Dry waste recycling"/>
    <x v="0"/>
    <s v="DFI"/>
    <x v="0"/>
    <x v="2"/>
    <x v="0"/>
    <x v="0"/>
    <n v="3.9623073576116601E-2"/>
    <n v="1.3207691192038866E-2"/>
  </r>
  <r>
    <x v="2"/>
    <x v="6"/>
    <s v="Dry waste recycling"/>
    <x v="0"/>
    <s v="Government"/>
    <x v="1"/>
    <x v="3"/>
    <x v="1"/>
    <x v="3"/>
    <n v="387.89339227914257"/>
    <n v="129.29779742638087"/>
  </r>
  <r>
    <x v="2"/>
    <x v="6"/>
    <s v="Input material elimination and substitution"/>
    <x v="0"/>
    <s v="Government"/>
    <x v="1"/>
    <x v="3"/>
    <x v="1"/>
    <x v="3"/>
    <n v="171.02506066705899"/>
    <n v="57.008353555686334"/>
  </r>
  <r>
    <x v="2"/>
    <x v="6"/>
    <s v="Waste collection, sorting and aggregation facilities"/>
    <x v="0"/>
    <s v="Government"/>
    <x v="1"/>
    <x v="2"/>
    <x v="0"/>
    <x v="0"/>
    <n v="2.5370843392931102"/>
    <n v="0.84569477976437002"/>
  </r>
  <r>
    <x v="2"/>
    <x v="6"/>
    <s v="Wet waste treatment"/>
    <x v="1"/>
    <s v="Commercial"/>
    <x v="12"/>
    <x v="3"/>
    <x v="1"/>
    <x v="0"/>
    <n v="0.68883571878000005"/>
    <n v="0.22961190626000003"/>
  </r>
  <r>
    <x v="2"/>
    <x v="6"/>
    <s v="Wet waste treatment"/>
    <x v="0"/>
    <s v="Government"/>
    <x v="1"/>
    <x v="2"/>
    <x v="0"/>
    <x v="0"/>
    <n v="1.4790609864362001"/>
    <n v="0.4930203288120667"/>
  </r>
  <r>
    <x v="2"/>
    <x v="2"/>
    <s v="Generation facilities and stationary combustion of cleaner fuels"/>
    <x v="0"/>
    <s v="Government"/>
    <x v="1"/>
    <x v="3"/>
    <x v="1"/>
    <x v="3"/>
    <n v="2190.6221410529761"/>
    <n v="730.20738035099203"/>
  </r>
  <r>
    <x v="2"/>
    <x v="2"/>
    <s v="Generation facilities and stationary combustion of cleaner fuels"/>
    <x v="0"/>
    <s v="Government"/>
    <x v="1"/>
    <x v="2"/>
    <x v="0"/>
    <x v="0"/>
    <n v="6.27899394018878"/>
    <n v="2.0929979800629268"/>
  </r>
  <r>
    <x v="2"/>
    <x v="2"/>
    <s v="Other/Unspecified/Multiple"/>
    <x v="0"/>
    <s v="Government"/>
    <x v="1"/>
    <x v="2"/>
    <x v="0"/>
    <x v="0"/>
    <n v="0.4369287551437"/>
    <n v="0.14564291838123333"/>
  </r>
  <r>
    <x v="2"/>
    <x v="3"/>
    <s v="Natural resource conservation and management"/>
    <x v="0"/>
    <s v="DFI"/>
    <x v="5"/>
    <x v="0"/>
    <x v="0"/>
    <x v="0"/>
    <n v="66.510721022916385"/>
    <n v="22.170240340972128"/>
  </r>
  <r>
    <x v="2"/>
    <x v="3"/>
    <s v="Natural resource conservation and management"/>
    <x v="0"/>
    <s v="DFI"/>
    <x v="5"/>
    <x v="6"/>
    <x v="0"/>
    <x v="0"/>
    <n v="2.5906266336997295"/>
    <n v="0.86354221123324315"/>
  </r>
  <r>
    <x v="2"/>
    <x v="3"/>
    <s v="Natural resource conservation and management"/>
    <x v="0"/>
    <s v="DFI"/>
    <x v="5"/>
    <x v="8"/>
    <x v="0"/>
    <x v="0"/>
    <n v="6.8170651560390558"/>
    <n v="2.2723550520130185"/>
  </r>
  <r>
    <x v="2"/>
    <x v="3"/>
    <s v="Natural resource conservation and management"/>
    <x v="0"/>
    <s v="DFI"/>
    <x v="5"/>
    <x v="9"/>
    <x v="0"/>
    <x v="0"/>
    <n v="1.4953562277763119"/>
    <n v="0.49845207592543733"/>
  </r>
  <r>
    <x v="2"/>
    <x v="3"/>
    <s v="Natural resource conservation and management"/>
    <x v="0"/>
    <s v="DFI"/>
    <x v="5"/>
    <x v="3"/>
    <x v="0"/>
    <x v="0"/>
    <n v="1.2868008525551278"/>
    <n v="0.42893361751837594"/>
  </r>
  <r>
    <x v="2"/>
    <x v="3"/>
    <s v="Natural resource conservation and management"/>
    <x v="0"/>
    <s v="DFI"/>
    <x v="5"/>
    <x v="1"/>
    <x v="0"/>
    <x v="0"/>
    <n v="2.481383341917236"/>
    <n v="0.82712778063907866"/>
  </r>
  <r>
    <x v="2"/>
    <x v="3"/>
    <s v="Natural resource conservation and management"/>
    <x v="0"/>
    <s v="DFI"/>
    <x v="5"/>
    <x v="4"/>
    <x v="0"/>
    <x v="0"/>
    <n v="45.374272179072406"/>
    <n v="15.124757393024135"/>
  </r>
  <r>
    <x v="2"/>
    <x v="3"/>
    <s v="Natural resource conservation and management"/>
    <x v="0"/>
    <s v="DFI"/>
    <x v="5"/>
    <x v="2"/>
    <x v="0"/>
    <x v="0"/>
    <n v="206.84720738603073"/>
    <n v="68.949069128676911"/>
  </r>
  <r>
    <x v="2"/>
    <x v="3"/>
    <s v="Natural resource conservation and management"/>
    <x v="0"/>
    <s v="Government"/>
    <x v="1"/>
    <x v="1"/>
    <x v="0"/>
    <x v="0"/>
    <n v="2.0387178766334699"/>
    <n v="0.67957262554448994"/>
  </r>
  <r>
    <x v="2"/>
    <x v="3"/>
    <s v="Natural resource conservation and management"/>
    <x v="0"/>
    <s v="Government"/>
    <x v="1"/>
    <x v="2"/>
    <x v="0"/>
    <x v="0"/>
    <n v="2.6582961015782942"/>
    <n v="0.88609870052609807"/>
  </r>
  <r>
    <x v="2"/>
    <x v="8"/>
    <s v="Infrastructure (passenger and freight)"/>
    <x v="0"/>
    <s v="Government"/>
    <x v="1"/>
    <x v="2"/>
    <x v="0"/>
    <x v="0"/>
    <n v="1.935268983243408"/>
    <n v="0.64508966108113597"/>
  </r>
  <r>
    <x v="2"/>
    <x v="4"/>
    <s v="Other/Unspecified/Multiple"/>
    <x v="1"/>
    <s v="Commercial"/>
    <x v="7"/>
    <x v="3"/>
    <x v="1"/>
    <x v="1"/>
    <n v="3443.5740297655302"/>
    <n v="1147.8580099218434"/>
  </r>
  <r>
    <x v="2"/>
    <x v="4"/>
    <s v="Other/Unspecified/Multiple"/>
    <x v="1"/>
    <s v="Commercial"/>
    <x v="3"/>
    <x v="4"/>
    <x v="0"/>
    <x v="0"/>
    <n v="11.145586486821466"/>
    <n v="3.7151954956071553"/>
  </r>
  <r>
    <x v="2"/>
    <x v="4"/>
    <s v="Other/Unspecified/Multiple"/>
    <x v="1"/>
    <s v="Commercial"/>
    <x v="3"/>
    <x v="2"/>
    <x v="0"/>
    <x v="0"/>
    <n v="9.725958832217783"/>
    <n v="3.2419862774059278"/>
  </r>
  <r>
    <x v="2"/>
    <x v="4"/>
    <s v="Other/Unspecified/Multiple"/>
    <x v="0"/>
    <s v="DFI"/>
    <x v="0"/>
    <x v="2"/>
    <x v="0"/>
    <x v="2"/>
    <n v="12.848501606822801"/>
    <n v="4.2828338689409335"/>
  </r>
  <r>
    <x v="2"/>
    <x v="4"/>
    <s v="Other/Unspecified/Multiple"/>
    <x v="0"/>
    <s v="DFI"/>
    <x v="0"/>
    <x v="2"/>
    <x v="0"/>
    <x v="1"/>
    <n v="1242.0081688070293"/>
    <n v="414.00272293567645"/>
  </r>
  <r>
    <x v="2"/>
    <x v="4"/>
    <s v="Other/Unspecified/Multiple"/>
    <x v="0"/>
    <s v="DFI"/>
    <x v="0"/>
    <x v="2"/>
    <x v="0"/>
    <x v="0"/>
    <n v="7.8406030025284004"/>
    <n v="2.6135343341761335"/>
  </r>
  <r>
    <x v="2"/>
    <x v="4"/>
    <s v="Other/Unspecified/Multiple"/>
    <x v="0"/>
    <s v="DFI"/>
    <x v="5"/>
    <x v="5"/>
    <x v="0"/>
    <x v="0"/>
    <n v="1.4724439637951389E-2"/>
    <n v="4.9081465459837959E-3"/>
  </r>
  <r>
    <x v="2"/>
    <x v="4"/>
    <s v="Other/Unspecified/Multiple"/>
    <x v="0"/>
    <s v="DFI"/>
    <x v="5"/>
    <x v="0"/>
    <x v="0"/>
    <x v="0"/>
    <n v="9.3928052114495895"/>
    <n v="3.1309350704831966"/>
  </r>
  <r>
    <x v="2"/>
    <x v="4"/>
    <s v="Other/Unspecified/Multiple"/>
    <x v="0"/>
    <s v="DFI"/>
    <x v="5"/>
    <x v="6"/>
    <x v="0"/>
    <x v="0"/>
    <n v="0.30355135711777376"/>
    <n v="0.10118378570592458"/>
  </r>
  <r>
    <x v="2"/>
    <x v="4"/>
    <s v="Other/Unspecified/Multiple"/>
    <x v="0"/>
    <s v="DFI"/>
    <x v="5"/>
    <x v="8"/>
    <x v="0"/>
    <x v="0"/>
    <n v="0.99433501461232277"/>
    <n v="0.33144500487077427"/>
  </r>
  <r>
    <x v="2"/>
    <x v="4"/>
    <s v="Other/Unspecified/Multiple"/>
    <x v="0"/>
    <s v="DFI"/>
    <x v="5"/>
    <x v="9"/>
    <x v="0"/>
    <x v="0"/>
    <n v="0.1669993919330128"/>
    <n v="5.5666463977670937E-2"/>
  </r>
  <r>
    <x v="2"/>
    <x v="4"/>
    <s v="Other/Unspecified/Multiple"/>
    <x v="0"/>
    <s v="DFI"/>
    <x v="5"/>
    <x v="3"/>
    <x v="1"/>
    <x v="0"/>
    <n v="2.7101695650990801E-2"/>
    <n v="9.0338985503302677E-3"/>
  </r>
  <r>
    <x v="2"/>
    <x v="4"/>
    <s v="Other/Unspecified/Multiple"/>
    <x v="0"/>
    <s v="DFI"/>
    <x v="5"/>
    <x v="3"/>
    <x v="0"/>
    <x v="0"/>
    <n v="0.1166065097410782"/>
    <n v="3.8868836580359396E-2"/>
  </r>
  <r>
    <x v="2"/>
    <x v="4"/>
    <s v="Other/Unspecified/Multiple"/>
    <x v="0"/>
    <s v="DFI"/>
    <x v="5"/>
    <x v="1"/>
    <x v="0"/>
    <x v="0"/>
    <n v="0.27711758680345272"/>
    <n v="9.2372528934484235E-2"/>
  </r>
  <r>
    <x v="2"/>
    <x v="4"/>
    <s v="Other/Unspecified/Multiple"/>
    <x v="0"/>
    <s v="DFI"/>
    <x v="5"/>
    <x v="4"/>
    <x v="0"/>
    <x v="0"/>
    <n v="6.6342640701963456"/>
    <n v="2.211421356732115"/>
  </r>
  <r>
    <x v="2"/>
    <x v="4"/>
    <s v="Other/Unspecified/Multiple"/>
    <x v="0"/>
    <s v="DFI"/>
    <x v="5"/>
    <x v="2"/>
    <x v="0"/>
    <x v="0"/>
    <n v="29.50383402335023"/>
    <n v="9.8346113411167426"/>
  </r>
  <r>
    <x v="2"/>
    <x v="4"/>
    <s v="Other/Unspecified/Multiple"/>
    <x v="0"/>
    <s v="DFI"/>
    <x v="4"/>
    <x v="5"/>
    <x v="0"/>
    <x v="1"/>
    <n v="23.791289994337294"/>
    <n v="7.9304299981124311"/>
  </r>
  <r>
    <x v="2"/>
    <x v="4"/>
    <s v="Other/Unspecified/Multiple"/>
    <x v="0"/>
    <s v="DFI"/>
    <x v="4"/>
    <x v="2"/>
    <x v="0"/>
    <x v="1"/>
    <n v="407.8779325069205"/>
    <n v="135.95931083564017"/>
  </r>
  <r>
    <x v="2"/>
    <x v="4"/>
    <s v="Other/Unspecified/Multiple"/>
    <x v="0"/>
    <s v="DFI"/>
    <x v="6"/>
    <x v="3"/>
    <x v="1"/>
    <x v="0"/>
    <n v="4.6461561703104"/>
    <n v="1.5487187234368001"/>
  </r>
  <r>
    <x v="2"/>
    <x v="4"/>
    <s v="Other/Unspecified/Multiple"/>
    <x v="0"/>
    <s v="Government"/>
    <x v="1"/>
    <x v="8"/>
    <x v="0"/>
    <x v="0"/>
    <n v="7.152541222945584"/>
    <n v="2.384180407648528"/>
  </r>
  <r>
    <x v="2"/>
    <x v="4"/>
    <s v="Other/Unspecified/Multiple"/>
    <x v="0"/>
    <s v="Government"/>
    <x v="1"/>
    <x v="1"/>
    <x v="0"/>
    <x v="0"/>
    <n v="4.2434266191301511"/>
    <n v="1.4144755397100504"/>
  </r>
  <r>
    <x v="2"/>
    <x v="4"/>
    <s v="Other/Unspecified/Multiple"/>
    <x v="0"/>
    <s v="Government"/>
    <x v="1"/>
    <x v="4"/>
    <x v="0"/>
    <x v="0"/>
    <n v="64.119593652747525"/>
    <n v="21.373197884249176"/>
  </r>
  <r>
    <x v="2"/>
    <x v="4"/>
    <s v="Other/Unspecified/Multiple"/>
    <x v="0"/>
    <s v="Government"/>
    <x v="1"/>
    <x v="2"/>
    <x v="0"/>
    <x v="0"/>
    <n v="332.77766931250403"/>
    <n v="110.92588977083467"/>
  </r>
  <r>
    <x v="2"/>
    <x v="4"/>
    <s v="Other/Unspecified/Multiple"/>
    <x v="0"/>
    <s v="Government"/>
    <x v="15"/>
    <x v="4"/>
    <x v="0"/>
    <x v="0"/>
    <n v="0.20471765466290801"/>
    <n v="6.823921822096933E-2"/>
  </r>
  <r>
    <x v="2"/>
    <x v="5"/>
    <s v="Other/Unspecified/Multiple"/>
    <x v="0"/>
    <s v="DFI"/>
    <x v="6"/>
    <x v="3"/>
    <x v="1"/>
    <x v="0"/>
    <n v="0.31691900510738202"/>
    <n v="0.10563966836912735"/>
  </r>
  <r>
    <x v="2"/>
    <x v="5"/>
    <s v="Other/Unspecified/Multiple"/>
    <x v="0"/>
    <s v="Government"/>
    <x v="1"/>
    <x v="2"/>
    <x v="0"/>
    <x v="0"/>
    <n v="29.528256685559551"/>
    <n v="9.842752228519851"/>
  </r>
  <r>
    <x v="2"/>
    <x v="5"/>
    <s v="Water treatment"/>
    <x v="0"/>
    <s v="Government"/>
    <x v="1"/>
    <x v="2"/>
    <x v="0"/>
    <x v="0"/>
    <n v="78.583362698457407"/>
    <n v="26.1944542328191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11000000}" name="PivotTable25"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P47:Q49"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3"/>
  </rowFields>
  <rowItems count="2">
    <i>
      <x/>
    </i>
    <i>
      <x v="1"/>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400-000008000000}" name="PivotTable35"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D31:G92" firstHeaderRow="1" firstDataRow="1" firstDataCol="3"/>
  <pivotFields count="11">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9">
        <item x="0"/>
        <item x="1"/>
        <item x="6"/>
        <item x="2"/>
        <item x="7"/>
        <item x="3"/>
        <item x="8"/>
        <item x="4"/>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3">
    <field x="7"/>
    <field x="1"/>
    <field x="8"/>
  </rowFields>
  <rowItems count="61">
    <i>
      <x/>
      <x/>
      <x/>
    </i>
    <i r="2">
      <x v="2"/>
    </i>
    <i r="2">
      <x v="3"/>
    </i>
    <i r="1">
      <x v="1"/>
      <x v="2"/>
    </i>
    <i r="2">
      <x v="3"/>
    </i>
    <i r="2">
      <x v="4"/>
    </i>
    <i r="1">
      <x v="2"/>
      <x/>
    </i>
    <i r="2">
      <x v="2"/>
    </i>
    <i r="2">
      <x v="4"/>
    </i>
    <i r="1">
      <x v="3"/>
      <x/>
    </i>
    <i r="2">
      <x v="1"/>
    </i>
    <i r="2">
      <x v="2"/>
    </i>
    <i r="2">
      <x v="3"/>
    </i>
    <i r="2">
      <x v="4"/>
    </i>
    <i r="1">
      <x v="4"/>
      <x/>
    </i>
    <i r="2">
      <x v="1"/>
    </i>
    <i r="2">
      <x v="2"/>
    </i>
    <i r="2">
      <x v="4"/>
    </i>
    <i r="1">
      <x v="5"/>
      <x/>
    </i>
    <i r="1">
      <x v="6"/>
      <x v="2"/>
    </i>
    <i r="2">
      <x v="3"/>
    </i>
    <i r="2">
      <x v="4"/>
    </i>
    <i r="1">
      <x v="7"/>
      <x v="2"/>
    </i>
    <i r="2">
      <x v="4"/>
    </i>
    <i r="1">
      <x v="8"/>
      <x/>
    </i>
    <i r="2">
      <x v="1"/>
    </i>
    <i r="2">
      <x v="2"/>
    </i>
    <i r="2">
      <x v="3"/>
    </i>
    <i r="2">
      <x v="4"/>
    </i>
    <i>
      <x v="1"/>
      <x/>
      <x v="1"/>
    </i>
    <i r="2">
      <x v="2"/>
    </i>
    <i r="2">
      <x v="3"/>
    </i>
    <i r="2">
      <x v="4"/>
    </i>
    <i r="1">
      <x v="1"/>
      <x v="1"/>
    </i>
    <i r="2">
      <x v="2"/>
    </i>
    <i r="2">
      <x v="3"/>
    </i>
    <i r="2">
      <x v="4"/>
    </i>
    <i r="1">
      <x v="2"/>
      <x v="1"/>
    </i>
    <i r="2">
      <x v="2"/>
    </i>
    <i r="2">
      <x v="3"/>
    </i>
    <i r="2">
      <x v="4"/>
    </i>
    <i r="1">
      <x v="3"/>
      <x v="1"/>
    </i>
    <i r="2">
      <x v="2"/>
    </i>
    <i r="2">
      <x v="3"/>
    </i>
    <i r="2">
      <x v="4"/>
    </i>
    <i r="1">
      <x v="5"/>
      <x v="1"/>
    </i>
    <i r="2">
      <x v="2"/>
    </i>
    <i r="2">
      <x v="3"/>
    </i>
    <i r="2">
      <x v="4"/>
    </i>
    <i r="1">
      <x v="6"/>
      <x v="1"/>
    </i>
    <i r="2">
      <x v="2"/>
    </i>
    <i r="2">
      <x v="3"/>
    </i>
    <i r="2">
      <x v="4"/>
    </i>
    <i r="1">
      <x v="7"/>
      <x v="1"/>
    </i>
    <i r="2">
      <x v="2"/>
    </i>
    <i r="2">
      <x v="3"/>
    </i>
    <i r="2">
      <x v="4"/>
    </i>
    <i r="1">
      <x v="8"/>
      <x v="1"/>
    </i>
    <i r="2">
      <x v="2"/>
    </i>
    <i r="2">
      <x v="3"/>
    </i>
    <i r="2">
      <x v="4"/>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7000000}" name="PivotTable39"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N51:R92" firstHeaderRow="1" firstDataRow="1" firstDataCol="4"/>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8">
        <item x="0"/>
        <item x="2"/>
        <item x="7"/>
        <item x="9"/>
        <item x="13"/>
        <item x="1"/>
        <item m="1" x="17"/>
        <item x="10"/>
        <item x="3"/>
        <item x="5"/>
        <item x="4"/>
        <item x="6"/>
        <item x="8"/>
        <item x="14"/>
        <item x="15"/>
        <item x="16"/>
        <item x="11"/>
        <item x="12"/>
      </items>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4">
    <field x="7"/>
    <field x="3"/>
    <field x="5"/>
    <field x="8"/>
  </rowFields>
  <rowItems count="41">
    <i>
      <x/>
      <x/>
      <x v="1"/>
      <x v="2"/>
    </i>
    <i r="2">
      <x v="2"/>
      <x v="2"/>
    </i>
    <i r="3">
      <x v="3"/>
    </i>
    <i r="2">
      <x v="3"/>
      <x v="2"/>
    </i>
    <i r="3">
      <x v="3"/>
    </i>
    <i r="2">
      <x v="7"/>
      <x v="3"/>
    </i>
    <i r="2">
      <x v="8"/>
      <x v="2"/>
    </i>
    <i r="3">
      <x v="3"/>
    </i>
    <i r="2">
      <x v="12"/>
      <x v="2"/>
    </i>
    <i r="3">
      <x v="3"/>
    </i>
    <i r="2">
      <x v="16"/>
      <x v="2"/>
    </i>
    <i r="3">
      <x v="3"/>
    </i>
    <i r="2">
      <x v="17"/>
      <x v="2"/>
    </i>
    <i r="3">
      <x v="3"/>
    </i>
    <i r="3">
      <x v="4"/>
    </i>
    <i r="1">
      <x v="1"/>
      <x v="5"/>
      <x/>
    </i>
    <i r="3">
      <x v="3"/>
    </i>
    <i r="3">
      <x v="4"/>
    </i>
    <i r="2">
      <x v="9"/>
      <x v="4"/>
    </i>
    <i r="2">
      <x v="11"/>
      <x v="1"/>
    </i>
    <i r="3">
      <x v="2"/>
    </i>
    <i r="3">
      <x v="4"/>
    </i>
    <i r="2">
      <x v="13"/>
      <x v="3"/>
    </i>
    <i>
      <x v="1"/>
      <x/>
      <x v="3"/>
      <x v="3"/>
    </i>
    <i r="2">
      <x v="8"/>
      <x v="2"/>
    </i>
    <i r="3">
      <x v="4"/>
    </i>
    <i r="1">
      <x v="1"/>
      <x/>
      <x v="1"/>
    </i>
    <i r="3">
      <x v="2"/>
    </i>
    <i r="3">
      <x v="3"/>
    </i>
    <i r="3">
      <x v="4"/>
    </i>
    <i r="2">
      <x v="4"/>
      <x v="2"/>
    </i>
    <i r="2">
      <x v="5"/>
      <x v="3"/>
    </i>
    <i r="3">
      <x v="4"/>
    </i>
    <i r="2">
      <x v="9"/>
      <x v="1"/>
    </i>
    <i r="3">
      <x v="4"/>
    </i>
    <i r="2">
      <x v="10"/>
      <x v="1"/>
    </i>
    <i r="3">
      <x v="2"/>
    </i>
    <i r="3">
      <x v="3"/>
    </i>
    <i r="2">
      <x v="14"/>
      <x v="3"/>
    </i>
    <i r="3">
      <x v="4"/>
    </i>
    <i r="2">
      <x v="15"/>
      <x v="2"/>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6000000}" name="PivotTable20"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J9:K12" firstHeaderRow="1" firstDataRow="1" firstDataCol="1"/>
  <pivotFields count="11">
    <pivotField axis="axisRow" compact="0" outline="0" showAll="0" defaultSubtotal="0">
      <items count="4">
        <item x="0"/>
        <item x="1"/>
        <item m="1" x="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0"/>
  </rowFields>
  <rowItems count="3">
    <i>
      <x/>
    </i>
    <i>
      <x v="1"/>
    </i>
    <i>
      <x v="3"/>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29"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X2:Z11" firstHeaderRow="1" firstDataRow="1" firstDataCol="2"/>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7"/>
    <field x="8"/>
  </rowFields>
  <rowItems count="9">
    <i>
      <x/>
      <x/>
    </i>
    <i r="1">
      <x v="1"/>
    </i>
    <i r="1">
      <x v="2"/>
    </i>
    <i r="1">
      <x v="3"/>
    </i>
    <i r="1">
      <x v="4"/>
    </i>
    <i>
      <x v="1"/>
      <x v="1"/>
    </i>
    <i r="1">
      <x v="2"/>
    </i>
    <i r="1">
      <x v="3"/>
    </i>
    <i r="1">
      <x v="4"/>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19"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E20:F29"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9">
        <item x="0"/>
        <item x="1"/>
        <item x="6"/>
        <item x="2"/>
        <item x="7"/>
        <item x="3"/>
        <item x="8"/>
        <item x="4"/>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1"/>
  </rowFields>
  <rowItems count="9">
    <i>
      <x/>
    </i>
    <i>
      <x v="1"/>
    </i>
    <i>
      <x v="2"/>
    </i>
    <i>
      <x v="3"/>
    </i>
    <i>
      <x v="4"/>
    </i>
    <i>
      <x v="5"/>
    </i>
    <i>
      <x v="6"/>
    </i>
    <i>
      <x v="7"/>
    </i>
    <i>
      <x v="8"/>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17"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O24:Q41" firstHeaderRow="1" firstDataRow="1" firstDataCol="2"/>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8">
        <item x="0"/>
        <item x="2"/>
        <item x="7"/>
        <item x="9"/>
        <item x="13"/>
        <item x="1"/>
        <item m="1" x="17"/>
        <item x="10"/>
        <item x="3"/>
        <item x="5"/>
        <item x="4"/>
        <item x="6"/>
        <item x="8"/>
        <item x="14"/>
        <item x="15"/>
        <item x="16"/>
        <item x="11"/>
        <item x="12"/>
      </items>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3"/>
    <field x="5"/>
  </rowFields>
  <rowItems count="17">
    <i>
      <x/>
      <x v="1"/>
    </i>
    <i r="1">
      <x v="2"/>
    </i>
    <i r="1">
      <x v="3"/>
    </i>
    <i r="1">
      <x v="7"/>
    </i>
    <i r="1">
      <x v="8"/>
    </i>
    <i r="1">
      <x v="12"/>
    </i>
    <i r="1">
      <x v="16"/>
    </i>
    <i r="1">
      <x v="17"/>
    </i>
    <i>
      <x v="1"/>
      <x/>
    </i>
    <i r="1">
      <x v="4"/>
    </i>
    <i r="1">
      <x v="5"/>
    </i>
    <i r="1">
      <x v="9"/>
    </i>
    <i r="1">
      <x v="10"/>
    </i>
    <i r="1">
      <x v="11"/>
    </i>
    <i r="1">
      <x v="13"/>
    </i>
    <i r="1">
      <x v="14"/>
    </i>
    <i r="1">
      <x v="15"/>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40"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O93:R129" firstHeaderRow="1" firstDataRow="1"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8">
        <item x="0"/>
        <item x="2"/>
        <item x="7"/>
        <item x="9"/>
        <item x="13"/>
        <item x="1"/>
        <item m="1" x="17"/>
        <item x="10"/>
        <item x="3"/>
        <item x="5"/>
        <item x="4"/>
        <item x="6"/>
        <item x="8"/>
        <item x="14"/>
        <item x="15"/>
        <item x="16"/>
        <item x="11"/>
        <item x="12"/>
      </items>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3">
    <field x="3"/>
    <field x="5"/>
    <field x="8"/>
  </rowFields>
  <rowItems count="36">
    <i>
      <x/>
      <x v="1"/>
      <x v="2"/>
    </i>
    <i r="1">
      <x v="2"/>
      <x v="2"/>
    </i>
    <i r="2">
      <x v="3"/>
    </i>
    <i r="1">
      <x v="3"/>
      <x v="2"/>
    </i>
    <i r="2">
      <x v="3"/>
    </i>
    <i r="1">
      <x v="7"/>
      <x v="3"/>
    </i>
    <i r="1">
      <x v="8"/>
      <x v="2"/>
    </i>
    <i r="2">
      <x v="3"/>
    </i>
    <i r="2">
      <x v="4"/>
    </i>
    <i r="1">
      <x v="12"/>
      <x v="2"/>
    </i>
    <i r="2">
      <x v="3"/>
    </i>
    <i r="1">
      <x v="16"/>
      <x v="2"/>
    </i>
    <i r="2">
      <x v="3"/>
    </i>
    <i r="1">
      <x v="17"/>
      <x v="2"/>
    </i>
    <i r="2">
      <x v="3"/>
    </i>
    <i r="2">
      <x v="4"/>
    </i>
    <i>
      <x v="1"/>
      <x/>
      <x v="1"/>
    </i>
    <i r="2">
      <x v="2"/>
    </i>
    <i r="2">
      <x v="3"/>
    </i>
    <i r="2">
      <x v="4"/>
    </i>
    <i r="1">
      <x v="4"/>
      <x v="2"/>
    </i>
    <i r="1">
      <x v="5"/>
      <x/>
    </i>
    <i r="2">
      <x v="3"/>
    </i>
    <i r="2">
      <x v="4"/>
    </i>
    <i r="1">
      <x v="9"/>
      <x v="1"/>
    </i>
    <i r="2">
      <x v="4"/>
    </i>
    <i r="1">
      <x v="10"/>
      <x v="1"/>
    </i>
    <i r="2">
      <x v="2"/>
    </i>
    <i r="2">
      <x v="3"/>
    </i>
    <i r="1">
      <x v="11"/>
      <x v="1"/>
    </i>
    <i r="2">
      <x v="2"/>
    </i>
    <i r="2">
      <x v="4"/>
    </i>
    <i r="1">
      <x v="13"/>
      <x v="3"/>
    </i>
    <i r="1">
      <x v="14"/>
      <x v="3"/>
    </i>
    <i r="2">
      <x v="4"/>
    </i>
    <i r="1">
      <x v="15"/>
      <x v="2"/>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9"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D2:F19" firstHeaderRow="1" firstDataRow="1" firstDataCol="2"/>
  <pivotFields count="11">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9">
        <item x="0"/>
        <item x="1"/>
        <item x="6"/>
        <item x="2"/>
        <item x="7"/>
        <item x="3"/>
        <item x="8"/>
        <item x="4"/>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7"/>
    <field x="1"/>
  </rowFields>
  <rowItems count="17">
    <i>
      <x/>
      <x/>
    </i>
    <i r="1">
      <x v="1"/>
    </i>
    <i r="1">
      <x v="2"/>
    </i>
    <i r="1">
      <x v="3"/>
    </i>
    <i r="1">
      <x v="4"/>
    </i>
    <i r="1">
      <x v="5"/>
    </i>
    <i r="1">
      <x v="6"/>
    </i>
    <i r="1">
      <x v="7"/>
    </i>
    <i r="1">
      <x v="8"/>
    </i>
    <i>
      <x v="1"/>
      <x/>
    </i>
    <i r="1">
      <x v="1"/>
    </i>
    <i r="1">
      <x v="2"/>
    </i>
    <i r="1">
      <x v="3"/>
    </i>
    <i r="1">
      <x v="5"/>
    </i>
    <i r="1">
      <x v="6"/>
    </i>
    <i r="1">
      <x v="7"/>
    </i>
    <i r="1">
      <x v="8"/>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36"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E93:G134" firstHeaderRow="1" firstDataRow="1" firstDataCol="2"/>
  <pivotFields count="11">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9">
        <item x="0"/>
        <item x="1"/>
        <item x="6"/>
        <item x="2"/>
        <item x="7"/>
        <item x="3"/>
        <item x="8"/>
        <item x="4"/>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1"/>
    <field x="8"/>
  </rowFields>
  <rowItems count="41">
    <i>
      <x/>
      <x/>
    </i>
    <i r="1">
      <x v="1"/>
    </i>
    <i r="1">
      <x v="2"/>
    </i>
    <i r="1">
      <x v="3"/>
    </i>
    <i r="1">
      <x v="4"/>
    </i>
    <i>
      <x v="1"/>
      <x v="1"/>
    </i>
    <i r="1">
      <x v="2"/>
    </i>
    <i r="1">
      <x v="3"/>
    </i>
    <i r="1">
      <x v="4"/>
    </i>
    <i>
      <x v="2"/>
      <x/>
    </i>
    <i r="1">
      <x v="1"/>
    </i>
    <i r="1">
      <x v="2"/>
    </i>
    <i r="1">
      <x v="3"/>
    </i>
    <i r="1">
      <x v="4"/>
    </i>
    <i>
      <x v="3"/>
      <x/>
    </i>
    <i r="1">
      <x v="1"/>
    </i>
    <i r="1">
      <x v="2"/>
    </i>
    <i r="1">
      <x v="3"/>
    </i>
    <i r="1">
      <x v="4"/>
    </i>
    <i>
      <x v="4"/>
      <x/>
    </i>
    <i r="1">
      <x v="1"/>
    </i>
    <i r="1">
      <x v="2"/>
    </i>
    <i r="1">
      <x v="4"/>
    </i>
    <i>
      <x v="5"/>
      <x/>
    </i>
    <i r="1">
      <x v="1"/>
    </i>
    <i r="1">
      <x v="2"/>
    </i>
    <i r="1">
      <x v="3"/>
    </i>
    <i r="1">
      <x v="4"/>
    </i>
    <i>
      <x v="6"/>
      <x v="1"/>
    </i>
    <i r="1">
      <x v="2"/>
    </i>
    <i r="1">
      <x v="3"/>
    </i>
    <i r="1">
      <x v="4"/>
    </i>
    <i>
      <x v="7"/>
      <x v="1"/>
    </i>
    <i r="1">
      <x v="2"/>
    </i>
    <i r="1">
      <x v="3"/>
    </i>
    <i r="1">
      <x v="4"/>
    </i>
    <i>
      <x v="8"/>
      <x/>
    </i>
    <i r="1">
      <x v="1"/>
    </i>
    <i r="1">
      <x v="2"/>
    </i>
    <i r="1">
      <x v="3"/>
    </i>
    <i r="1">
      <x v="4"/>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10000000}" name="PivotTable10"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I2:K8" firstHeaderRow="1" firstDataRow="1" firstDataCol="2"/>
  <pivotFields count="11">
    <pivotField axis="axisRow" compact="0" outline="0" showAll="0" defaultSubtotal="0">
      <items count="4">
        <item x="0"/>
        <item x="1"/>
        <item m="1" x="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7"/>
    <field x="0"/>
  </rowFields>
  <rowItems count="6">
    <i>
      <x/>
      <x/>
    </i>
    <i r="1">
      <x v="1"/>
    </i>
    <i r="1">
      <x v="3"/>
    </i>
    <i>
      <x v="1"/>
      <x/>
    </i>
    <i r="1">
      <x v="1"/>
    </i>
    <i r="1">
      <x v="3"/>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F000000}" name="PivotTable24"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U5:U6" firstHeaderRow="1" firstDataRow="1" firstDataCol="0"/>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Items count="1">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E000000}" name="PivotTable37"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X19:AA45" firstHeaderRow="1" firstDataRow="1" firstDataCol="3"/>
  <pivotFields count="11">
    <pivotField axis="axisRow" compact="0" outline="0" showAll="0" defaultSubtotal="0">
      <items count="4">
        <item x="0"/>
        <item x="2"/>
        <item x="1"/>
        <item m="1"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3">
    <field x="7"/>
    <field x="8"/>
    <field x="0"/>
  </rowFields>
  <rowItems count="26">
    <i>
      <x/>
      <x/>
      <x/>
    </i>
    <i r="2">
      <x v="1"/>
    </i>
    <i r="2">
      <x v="2"/>
    </i>
    <i r="1">
      <x v="1"/>
      <x/>
    </i>
    <i r="2">
      <x v="2"/>
    </i>
    <i r="1">
      <x v="2"/>
      <x/>
    </i>
    <i r="2">
      <x v="1"/>
    </i>
    <i r="2">
      <x v="2"/>
    </i>
    <i r="1">
      <x v="3"/>
      <x/>
    </i>
    <i r="2">
      <x v="1"/>
    </i>
    <i r="2">
      <x v="2"/>
    </i>
    <i r="1">
      <x v="4"/>
      <x/>
    </i>
    <i r="2">
      <x v="1"/>
    </i>
    <i r="2">
      <x v="2"/>
    </i>
    <i>
      <x v="1"/>
      <x v="1"/>
      <x/>
    </i>
    <i r="2">
      <x v="1"/>
    </i>
    <i r="2">
      <x v="2"/>
    </i>
    <i r="1">
      <x v="2"/>
      <x/>
    </i>
    <i r="2">
      <x v="1"/>
    </i>
    <i r="2">
      <x v="2"/>
    </i>
    <i r="1">
      <x v="3"/>
      <x/>
    </i>
    <i r="2">
      <x v="1"/>
    </i>
    <i r="2">
      <x v="2"/>
    </i>
    <i r="1">
      <x v="4"/>
      <x/>
    </i>
    <i r="2">
      <x v="1"/>
    </i>
    <i r="2">
      <x v="2"/>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D000000}" name="PivotTable31"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O42:Q46" firstHeaderRow="1" firstDataRow="1" firstDataCol="2"/>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7"/>
    <field x="3"/>
  </rowFields>
  <rowItems count="4">
    <i>
      <x/>
      <x/>
    </i>
    <i r="1">
      <x v="1"/>
    </i>
    <i>
      <x v="1"/>
      <x/>
    </i>
    <i r="1">
      <x v="1"/>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400-00000C000000}" name="PivotTable26"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Y12:Z17"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8"/>
  </rowFields>
  <rowItems count="5">
    <i>
      <x/>
    </i>
    <i>
      <x v="1"/>
    </i>
    <i>
      <x v="2"/>
    </i>
    <i>
      <x v="3"/>
    </i>
    <i>
      <x v="4"/>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400-00000B000000}" name="PivotTable11"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N2:Q23" firstHeaderRow="1" firstDataRow="1"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8">
        <item x="0"/>
        <item x="2"/>
        <item x="7"/>
        <item x="9"/>
        <item x="13"/>
        <item x="1"/>
        <item m="1" x="17"/>
        <item x="10"/>
        <item x="3"/>
        <item x="5"/>
        <item x="4"/>
        <item x="6"/>
        <item x="8"/>
        <item x="14"/>
        <item x="15"/>
        <item x="16"/>
        <item x="11"/>
        <item x="12"/>
      </items>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3">
    <field x="7"/>
    <field x="3"/>
    <field x="5"/>
  </rowFields>
  <rowItems count="21">
    <i>
      <x/>
      <x/>
      <x v="1"/>
    </i>
    <i r="2">
      <x v="2"/>
    </i>
    <i r="2">
      <x v="3"/>
    </i>
    <i r="2">
      <x v="7"/>
    </i>
    <i r="2">
      <x v="8"/>
    </i>
    <i r="2">
      <x v="12"/>
    </i>
    <i r="2">
      <x v="16"/>
    </i>
    <i r="2">
      <x v="17"/>
    </i>
    <i r="1">
      <x v="1"/>
      <x v="5"/>
    </i>
    <i r="2">
      <x v="9"/>
    </i>
    <i r="2">
      <x v="11"/>
    </i>
    <i r="2">
      <x v="13"/>
    </i>
    <i>
      <x v="1"/>
      <x/>
      <x v="3"/>
    </i>
    <i r="2">
      <x v="8"/>
    </i>
    <i r="1">
      <x v="1"/>
      <x/>
    </i>
    <i r="2">
      <x v="4"/>
    </i>
    <i r="2">
      <x v="5"/>
    </i>
    <i r="2">
      <x v="9"/>
    </i>
    <i r="2">
      <x v="10"/>
    </i>
    <i r="2">
      <x v="14"/>
    </i>
    <i r="2">
      <x v="15"/>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A000000}" name="PivotTable38"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Y46:AA61" firstHeaderRow="1" firstDataRow="1" firstDataCol="2"/>
  <pivotFields count="11">
    <pivotField axis="axisRow" compact="0" outline="0" showAll="0" defaultSubtotal="0">
      <items count="4">
        <item x="0"/>
        <item x="2"/>
        <item x="1"/>
        <item m="1"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
        <item x="3"/>
        <item x="2"/>
        <item x="1"/>
        <item x="4"/>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2">
    <field x="8"/>
    <field x="0"/>
  </rowFields>
  <rowItems count="15">
    <i>
      <x/>
      <x/>
    </i>
    <i r="1">
      <x v="1"/>
    </i>
    <i r="1">
      <x v="2"/>
    </i>
    <i>
      <x v="1"/>
      <x/>
    </i>
    <i r="1">
      <x v="1"/>
    </i>
    <i r="1">
      <x v="2"/>
    </i>
    <i>
      <x v="2"/>
      <x/>
    </i>
    <i r="1">
      <x v="1"/>
    </i>
    <i r="1">
      <x v="2"/>
    </i>
    <i>
      <x v="3"/>
      <x/>
    </i>
    <i r="1">
      <x v="1"/>
    </i>
    <i r="1">
      <x v="2"/>
    </i>
    <i>
      <x v="4"/>
      <x/>
    </i>
    <i r="1">
      <x v="1"/>
    </i>
    <i r="1">
      <x v="2"/>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9000000}" name="PivotTable22" cacheId="1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T2:U4"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0">
        <item x="5"/>
        <item x="0"/>
        <item x="6"/>
        <item x="7"/>
        <item x="8"/>
        <item x="9"/>
        <item x="3"/>
        <item x="1"/>
        <item x="4"/>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7"/>
  </rowFields>
  <rowItems count="2">
    <i>
      <x/>
    </i>
    <i>
      <x v="1"/>
    </i>
  </rowItems>
  <colItems count="1">
    <i/>
  </colItems>
  <dataFields count="1">
    <dataField name="Sum of Sum of Value_ZARm_real_average"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limatepolicyinitiative.org/wp-content/uploads/2023/11/The-South-African-Climate-Finance-Landscape-2023.pdf" TargetMode="External"/><Relationship Id="rId7" Type="http://schemas.openxmlformats.org/officeDocument/2006/relationships/hyperlink" Target="https://www.climatecommission.org.za/publications/the-south-african-climate-finance-landscape-2023" TargetMode="External"/><Relationship Id="rId2" Type="http://schemas.openxmlformats.org/officeDocument/2006/relationships/hyperlink" Target="https://www.climatepolicyinitiative.org/publication/global-landscape-of-climate-finance-2023/" TargetMode="External"/><Relationship Id="rId1" Type="http://schemas.openxmlformats.org/officeDocument/2006/relationships/hyperlink" Target="https://www.climatepolicyinitiative.org/publication/global-landscape-of-climate-finance-a-decade-of-data/" TargetMode="External"/><Relationship Id="rId6" Type="http://schemas.openxmlformats.org/officeDocument/2006/relationships/hyperlink" Target="https://www.climatepolicyinitiative.org/publication/the-south-african-climate-finance-landscape-2023/" TargetMode="External"/><Relationship Id="rId5" Type="http://schemas.openxmlformats.org/officeDocument/2006/relationships/hyperlink" Target="https://www.climatepolicyinitiative.org/publication/landscape-of-climate-finance-in-africa/" TargetMode="External"/><Relationship Id="rId4" Type="http://schemas.openxmlformats.org/officeDocument/2006/relationships/hyperlink" Target="https://www.climatepolicyinitiative.org/publication/south-african-climate-finance-landscape-2020/" TargetMode="Externa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2"/>
  <sheetViews>
    <sheetView tabSelected="1" zoomScale="90" zoomScaleNormal="90" workbookViewId="0">
      <selection activeCell="A21" sqref="A21"/>
    </sheetView>
  </sheetViews>
  <sheetFormatPr defaultRowHeight="14.5" x14ac:dyDescent="0.35"/>
  <cols>
    <col min="1" max="1" width="44.81640625" customWidth="1"/>
    <col min="2" max="2" width="148.453125" customWidth="1"/>
  </cols>
  <sheetData>
    <row r="1" spans="1:9" ht="69" customHeight="1" x14ac:dyDescent="0.65">
      <c r="A1" s="78" t="s">
        <v>127</v>
      </c>
      <c r="B1" s="78"/>
      <c r="C1" s="13"/>
      <c r="D1" s="13"/>
      <c r="E1" s="13"/>
      <c r="F1" s="13"/>
      <c r="G1" s="13"/>
      <c r="H1" s="13"/>
      <c r="I1" s="13"/>
    </row>
    <row r="2" spans="1:9" ht="21.75" customHeight="1" x14ac:dyDescent="0.45">
      <c r="A2" s="79" t="s">
        <v>128</v>
      </c>
      <c r="B2" s="79"/>
      <c r="C2" s="13"/>
      <c r="D2" s="13"/>
      <c r="E2" s="13"/>
      <c r="F2" s="13"/>
      <c r="G2" s="13"/>
      <c r="H2" s="13"/>
      <c r="I2" s="13"/>
    </row>
    <row r="3" spans="1:9" ht="18.75" customHeight="1" x14ac:dyDescent="0.45">
      <c r="A3" s="50"/>
      <c r="B3" s="50"/>
      <c r="C3" s="13"/>
      <c r="D3" s="13"/>
      <c r="E3" s="13"/>
      <c r="F3" s="13"/>
      <c r="G3" s="13"/>
      <c r="H3" s="13"/>
      <c r="I3" s="13"/>
    </row>
    <row r="4" spans="1:9" ht="52.5" customHeight="1" x14ac:dyDescent="0.45">
      <c r="A4" s="50"/>
      <c r="B4" s="50"/>
      <c r="C4" s="13"/>
      <c r="D4" s="13"/>
      <c r="E4" s="13"/>
      <c r="F4" s="13"/>
      <c r="G4" s="13"/>
      <c r="H4" s="13"/>
      <c r="I4" s="13"/>
    </row>
    <row r="5" spans="1:9" s="35" customFormat="1" ht="87" x14ac:dyDescent="0.35">
      <c r="A5" s="77" t="s">
        <v>130</v>
      </c>
      <c r="B5" s="72" t="s">
        <v>129</v>
      </c>
    </row>
    <row r="6" spans="1:9" s="76" customFormat="1" x14ac:dyDescent="0.35">
      <c r="A6" s="74" t="s">
        <v>131</v>
      </c>
      <c r="B6" s="75" t="s">
        <v>133</v>
      </c>
    </row>
    <row r="7" spans="1:9" s="76" customFormat="1" x14ac:dyDescent="0.35">
      <c r="B7" s="75" t="s">
        <v>132</v>
      </c>
    </row>
    <row r="8" spans="1:9" s="14" customFormat="1" x14ac:dyDescent="0.35">
      <c r="A8" s="14" t="s">
        <v>104</v>
      </c>
      <c r="B8" s="14" t="s">
        <v>119</v>
      </c>
    </row>
    <row r="9" spans="1:9" s="14" customFormat="1" x14ac:dyDescent="0.35">
      <c r="B9" s="14" t="s">
        <v>120</v>
      </c>
    </row>
    <row r="10" spans="1:9" s="14" customFormat="1" x14ac:dyDescent="0.35">
      <c r="B10" s="14" t="s">
        <v>108</v>
      </c>
    </row>
    <row r="11" spans="1:9" s="14" customFormat="1" x14ac:dyDescent="0.35">
      <c r="B11" s="14" t="s">
        <v>109</v>
      </c>
    </row>
    <row r="12" spans="1:9" s="7" customFormat="1" x14ac:dyDescent="0.35">
      <c r="A12" s="33" t="s">
        <v>134</v>
      </c>
      <c r="B12" s="34" t="s">
        <v>118</v>
      </c>
    </row>
    <row r="13" spans="1:9" s="16" customFormat="1" ht="17.5" customHeight="1" x14ac:dyDescent="0.35">
      <c r="A13" s="15" t="s">
        <v>105</v>
      </c>
      <c r="B13" s="17" t="s">
        <v>110</v>
      </c>
    </row>
    <row r="14" spans="1:9" s="16" customFormat="1" ht="17.5" customHeight="1" x14ac:dyDescent="0.35">
      <c r="A14" s="15"/>
      <c r="B14" s="41" t="s">
        <v>112</v>
      </c>
    </row>
    <row r="15" spans="1:9" s="16" customFormat="1" ht="17.5" customHeight="1" x14ac:dyDescent="0.35">
      <c r="A15" s="15"/>
      <c r="B15" s="17" t="s">
        <v>106</v>
      </c>
    </row>
    <row r="16" spans="1:9" s="16" customFormat="1" ht="17.5" customHeight="1" x14ac:dyDescent="0.35">
      <c r="A16" s="15"/>
      <c r="B16" s="41" t="s">
        <v>111</v>
      </c>
    </row>
    <row r="17" spans="1:2" s="19" customFormat="1" x14ac:dyDescent="0.35">
      <c r="A17" s="18" t="s">
        <v>107</v>
      </c>
      <c r="B17" s="19" t="s">
        <v>113</v>
      </c>
    </row>
    <row r="18" spans="1:2" s="19" customFormat="1" x14ac:dyDescent="0.35">
      <c r="A18" s="18"/>
      <c r="B18" s="19" t="s">
        <v>115</v>
      </c>
    </row>
    <row r="19" spans="1:2" s="19" customFormat="1" x14ac:dyDescent="0.35">
      <c r="A19" s="18"/>
      <c r="B19" s="19" t="s">
        <v>114</v>
      </c>
    </row>
    <row r="20" spans="1:2" s="6" customFormat="1" ht="58" x14ac:dyDescent="0.35">
      <c r="A20" s="73" t="s">
        <v>116</v>
      </c>
      <c r="B20" s="36" t="s">
        <v>117</v>
      </c>
    </row>
    <row r="21" spans="1:2" s="13" customFormat="1" x14ac:dyDescent="0.35">
      <c r="A21" s="9" t="s">
        <v>135</v>
      </c>
      <c r="B21" s="38"/>
    </row>
    <row r="22" spans="1:2" s="13" customFormat="1" x14ac:dyDescent="0.35"/>
    <row r="23" spans="1:2" s="13" customFormat="1" x14ac:dyDescent="0.35"/>
    <row r="24" spans="1:2" s="13" customFormat="1" x14ac:dyDescent="0.35"/>
    <row r="25" spans="1:2" s="13" customFormat="1" x14ac:dyDescent="0.35"/>
    <row r="26" spans="1:2" s="13" customFormat="1" x14ac:dyDescent="0.35"/>
    <row r="27" spans="1:2" s="13" customFormat="1" x14ac:dyDescent="0.35"/>
    <row r="28" spans="1:2" s="13" customFormat="1" x14ac:dyDescent="0.35"/>
    <row r="29" spans="1:2" s="13" customFormat="1" x14ac:dyDescent="0.35"/>
    <row r="30" spans="1:2" s="13" customFormat="1" x14ac:dyDescent="0.35"/>
    <row r="31" spans="1:2" s="13" customFormat="1" x14ac:dyDescent="0.35"/>
    <row r="32" spans="1:2" s="13" customFormat="1" x14ac:dyDescent="0.35"/>
    <row r="33" s="13" customFormat="1" x14ac:dyDescent="0.35"/>
    <row r="35" s="13" customFormat="1" x14ac:dyDescent="0.35"/>
    <row r="36" s="13" customFormat="1" x14ac:dyDescent="0.35"/>
    <row r="37" s="13" customFormat="1" x14ac:dyDescent="0.35"/>
    <row r="38" s="13" customFormat="1" x14ac:dyDescent="0.35"/>
    <row r="39" s="13" customFormat="1" x14ac:dyDescent="0.35"/>
    <row r="40" s="13" customFormat="1" x14ac:dyDescent="0.35"/>
    <row r="41" s="13" customFormat="1" x14ac:dyDescent="0.35"/>
    <row r="42" s="13" customFormat="1" x14ac:dyDescent="0.35"/>
    <row r="43" s="13" customFormat="1" x14ac:dyDescent="0.35"/>
    <row r="44" s="13" customFormat="1" x14ac:dyDescent="0.35"/>
    <row r="45" s="13" customFormat="1" x14ac:dyDescent="0.35"/>
    <row r="46" s="13" customFormat="1" x14ac:dyDescent="0.35"/>
    <row r="47" s="13" customFormat="1" x14ac:dyDescent="0.35"/>
    <row r="48" s="13" customFormat="1" x14ac:dyDescent="0.35"/>
    <row r="49" s="13" customFormat="1" x14ac:dyDescent="0.35"/>
    <row r="50" s="13" customFormat="1" x14ac:dyDescent="0.35"/>
    <row r="51" s="13" customFormat="1" x14ac:dyDescent="0.35"/>
    <row r="52" s="13" customFormat="1" x14ac:dyDescent="0.35"/>
    <row r="53" s="13" customFormat="1" x14ac:dyDescent="0.35"/>
    <row r="54" s="13" customFormat="1" x14ac:dyDescent="0.35"/>
    <row r="55" s="13" customFormat="1" x14ac:dyDescent="0.35"/>
    <row r="56" s="13" customFormat="1" x14ac:dyDescent="0.35"/>
    <row r="57" s="13" customFormat="1" x14ac:dyDescent="0.35"/>
    <row r="58" s="13" customFormat="1" x14ac:dyDescent="0.35"/>
    <row r="59" s="13" customFormat="1" x14ac:dyDescent="0.35"/>
    <row r="60" s="13" customFormat="1" x14ac:dyDescent="0.35"/>
    <row r="61" s="13" customFormat="1" x14ac:dyDescent="0.35"/>
    <row r="62" s="13" customFormat="1" x14ac:dyDescent="0.35"/>
  </sheetData>
  <mergeCells count="2">
    <mergeCell ref="A1:B1"/>
    <mergeCell ref="A2:B2"/>
  </mergeCells>
  <hyperlinks>
    <hyperlink ref="B15" r:id="rId1" xr:uid="{00000000-0004-0000-0000-000000000000}"/>
    <hyperlink ref="B16" r:id="rId2" xr:uid="{00000000-0004-0000-0000-000001000000}"/>
    <hyperlink ref="B12" r:id="rId3" display="For more information on the methodology used by GreenCape and CPI to compile the dataset please follow this link" xr:uid="{00000000-0004-0000-0000-000002000000}"/>
    <hyperlink ref="B13" r:id="rId4" xr:uid="{00000000-0004-0000-0000-000003000000}"/>
    <hyperlink ref="B14" r:id="rId5" xr:uid="{00000000-0004-0000-0000-000004000000}"/>
    <hyperlink ref="B7" r:id="rId6" xr:uid="{00000000-0004-0000-0000-000005000000}"/>
    <hyperlink ref="B6" r:id="rId7" xr:uid="{00000000-0004-0000-0000-000006000000}"/>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17"/>
  <sheetViews>
    <sheetView zoomScaleNormal="100" workbookViewId="0">
      <selection activeCell="F4" sqref="F4"/>
    </sheetView>
  </sheetViews>
  <sheetFormatPr defaultRowHeight="14.5" x14ac:dyDescent="0.35"/>
  <cols>
    <col min="1" max="1" width="8.7265625" style="13"/>
    <col min="2" max="2" width="58.81640625" customWidth="1"/>
    <col min="3" max="3" width="41.1796875" bestFit="1" customWidth="1"/>
    <col min="4" max="4" width="10.453125" bestFit="1" customWidth="1"/>
    <col min="5" max="5" width="8.7265625" style="13"/>
    <col min="6" max="6" width="23.1796875" style="13" bestFit="1" customWidth="1"/>
    <col min="7" max="7" width="18.81640625" style="13" bestFit="1" customWidth="1"/>
    <col min="8" max="8" width="5.81640625" style="13" bestFit="1" customWidth="1"/>
    <col min="9" max="9" width="15.26953125" style="13" bestFit="1" customWidth="1"/>
    <col min="10" max="10" width="23.81640625" style="13" bestFit="1" customWidth="1"/>
    <col min="11" max="11" width="41" style="13" bestFit="1" customWidth="1"/>
    <col min="12" max="12" width="5.81640625" style="13" customWidth="1"/>
    <col min="13" max="13" width="8.7265625" style="13"/>
    <col min="14" max="14" width="23.54296875" style="13" bestFit="1" customWidth="1"/>
    <col min="15" max="15" width="41.1796875" style="13" bestFit="1" customWidth="1"/>
    <col min="16" max="16" width="5.453125" style="13" bestFit="1" customWidth="1"/>
    <col min="17" max="37" width="8.7265625" style="13"/>
  </cols>
  <sheetData>
    <row r="1" spans="2:5" s="13" customFormat="1" x14ac:dyDescent="0.35"/>
    <row r="2" spans="2:5" ht="18.5" x14ac:dyDescent="0.45">
      <c r="B2" s="63" t="s">
        <v>125</v>
      </c>
      <c r="C2" s="5" t="s">
        <v>101</v>
      </c>
      <c r="D2" s="13"/>
    </row>
    <row r="3" spans="2:5" s="13" customFormat="1" x14ac:dyDescent="0.35">
      <c r="B3" s="9"/>
    </row>
    <row r="4" spans="2:5" ht="26" x14ac:dyDescent="0.6">
      <c r="B4" s="80" t="s">
        <v>97</v>
      </c>
      <c r="C4" s="80"/>
      <c r="D4" s="64"/>
    </row>
    <row r="5" spans="2:5" ht="26" x14ac:dyDescent="0.6">
      <c r="B5" s="65" t="s">
        <v>126</v>
      </c>
      <c r="C5" s="66">
        <f>IFERROR(VLOOKUP($B$2,Pivots!S3:U6,3,0),"$              -")</f>
        <v>130572.76182542823</v>
      </c>
      <c r="D5" s="67">
        <f>C5/C5</f>
        <v>1</v>
      </c>
    </row>
    <row r="6" spans="2:5" s="13" customFormat="1" x14ac:dyDescent="0.35"/>
    <row r="7" spans="2:5" s="13" customFormat="1" x14ac:dyDescent="0.35"/>
    <row r="8" spans="2:5" ht="26" x14ac:dyDescent="0.6">
      <c r="B8" s="82" t="s">
        <v>88</v>
      </c>
      <c r="C8" s="82"/>
      <c r="D8" s="82"/>
      <c r="E8" s="8"/>
    </row>
    <row r="9" spans="2:5" ht="18.5" x14ac:dyDescent="0.45">
      <c r="B9" s="51" t="s">
        <v>36</v>
      </c>
      <c r="C9" s="52">
        <f>IFERROR(VLOOKUP($B$2&amp;B9,Pivots!$C$2:$F$29,4,0),"-")</f>
        <v>16717.032329666043</v>
      </c>
      <c r="D9" s="53">
        <f>IFERROR(C9/$C$5,"0"%)</f>
        <v>0.12802848079461016</v>
      </c>
      <c r="E9" s="12"/>
    </row>
    <row r="10" spans="2:5" ht="18.5" x14ac:dyDescent="0.45">
      <c r="B10" s="51" t="s">
        <v>58</v>
      </c>
      <c r="C10" s="52">
        <f>IFERROR(VLOOKUP($B$2&amp;B10,Pivots!$C$2:$F$29,4,0),"-")</f>
        <v>1774.3620409696987</v>
      </c>
      <c r="D10" s="53">
        <f>IFERROR(C10/$C$5,"0"%)</f>
        <v>1.3589067246214538E-2</v>
      </c>
      <c r="E10" s="12"/>
    </row>
    <row r="11" spans="2:5" ht="18.5" x14ac:dyDescent="0.45">
      <c r="B11" s="51" t="s">
        <v>48</v>
      </c>
      <c r="C11" s="52">
        <f>IFERROR(VLOOKUP($B$2&amp;B11,Pivots!$C$2:$F$29,4,0),"-")</f>
        <v>244.8129141831696</v>
      </c>
      <c r="D11" s="53">
        <f t="shared" ref="D11:D17" si="0">IFERROR(C11/$C$5,"0"%)</f>
        <v>1.8749156467294224E-3</v>
      </c>
      <c r="E11" s="12"/>
    </row>
    <row r="12" spans="2:5" ht="18.5" x14ac:dyDescent="0.45">
      <c r="B12" s="51" t="s">
        <v>14</v>
      </c>
      <c r="C12" s="52">
        <f>IFERROR(VLOOKUP($B$2&amp;B12,Pivots!$C$2:$F$29,4,0),"-")</f>
        <v>81675.192853380111</v>
      </c>
      <c r="D12" s="53">
        <f t="shared" si="0"/>
        <v>0.62551478357007828</v>
      </c>
      <c r="E12" s="12"/>
    </row>
    <row r="13" spans="2:5" ht="18.5" x14ac:dyDescent="0.45">
      <c r="B13" s="51" t="s">
        <v>69</v>
      </c>
      <c r="C13" s="52">
        <f>IFERROR(VLOOKUP($B$2&amp;B13,Pivots!$C$2:$F$29,4,0),"-")</f>
        <v>21425.131236222031</v>
      </c>
      <c r="D13" s="53">
        <f t="shared" si="0"/>
        <v>0.16408576288572935</v>
      </c>
      <c r="E13" s="12"/>
    </row>
    <row r="14" spans="2:5" ht="18.5" x14ac:dyDescent="0.45">
      <c r="B14" s="51" t="s">
        <v>42</v>
      </c>
      <c r="C14" s="52">
        <f>IFERROR(VLOOKUP($B$2&amp;B14,Pivots!$C$2:$F$29,4,0),"-")</f>
        <v>664.66544553570156</v>
      </c>
      <c r="D14" s="53">
        <f t="shared" si="0"/>
        <v>5.0903836010173301E-3</v>
      </c>
      <c r="E14" s="12"/>
    </row>
    <row r="15" spans="2:5" ht="18.5" x14ac:dyDescent="0.45">
      <c r="B15" s="51" t="s">
        <v>38</v>
      </c>
      <c r="C15" s="52">
        <f>IFERROR(VLOOKUP($B$2&amp;B15,Pivots!$C$2:$F$29,4,0),"-")</f>
        <v>87.622685680650022</v>
      </c>
      <c r="D15" s="53">
        <f t="shared" si="0"/>
        <v>6.7106404471859804E-4</v>
      </c>
      <c r="E15" s="12"/>
    </row>
    <row r="16" spans="2:5" ht="18.5" x14ac:dyDescent="0.45">
      <c r="B16" s="51" t="s">
        <v>41</v>
      </c>
      <c r="C16" s="52">
        <f>IFERROR(VLOOKUP($B$2&amp;B16,Pivots!$C$2:$F$29,4,0),"-")</f>
        <v>3197.3708068696437</v>
      </c>
      <c r="D16" s="53">
        <f t="shared" si="0"/>
        <v>2.448727255340153E-2</v>
      </c>
      <c r="E16" s="12"/>
    </row>
    <row r="17" spans="2:6" ht="18.5" x14ac:dyDescent="0.45">
      <c r="B17" s="51" t="s">
        <v>46</v>
      </c>
      <c r="C17" s="52">
        <f>IFERROR(VLOOKUP($B$2&amp;B17,Pivots!$C$2:$F$29,4,0),"-")</f>
        <v>4786.5715129212158</v>
      </c>
      <c r="D17" s="53">
        <f t="shared" si="0"/>
        <v>3.6658269657501116E-2</v>
      </c>
      <c r="E17" s="12"/>
    </row>
    <row r="18" spans="2:6" s="13" customFormat="1" x14ac:dyDescent="0.35">
      <c r="E18" s="12"/>
    </row>
    <row r="19" spans="2:6" ht="26" x14ac:dyDescent="0.6">
      <c r="B19" s="84" t="s">
        <v>89</v>
      </c>
      <c r="C19" s="84"/>
      <c r="D19" s="84"/>
      <c r="E19" s="12"/>
    </row>
    <row r="20" spans="2:6" ht="18.5" x14ac:dyDescent="0.45">
      <c r="B20" s="40" t="s">
        <v>16</v>
      </c>
      <c r="C20" s="37">
        <f>IFERROR(VLOOKUP($B$2&amp;B20,Pivots!$H$2:$K$12,4,0),"-")</f>
        <v>105011.85168183205</v>
      </c>
      <c r="D20" s="39">
        <f>IFERROR(C20/$C$5,"0"%)</f>
        <v>0.80424010500926424</v>
      </c>
      <c r="E20" s="12"/>
    </row>
    <row r="21" spans="2:6" ht="18.5" x14ac:dyDescent="0.45">
      <c r="B21" s="40" t="s">
        <v>44</v>
      </c>
      <c r="C21" s="37">
        <f>IFERROR(VLOOKUP($B$2&amp;B21,Pivots!$H$2:$K$12,4,0),"-")</f>
        <v>15860.356455846742</v>
      </c>
      <c r="D21" s="39">
        <f>IFERROR(C21/$C$5,"0"%)</f>
        <v>0.12146757282389073</v>
      </c>
      <c r="E21" s="12"/>
    </row>
    <row r="22" spans="2:6" ht="18.5" x14ac:dyDescent="0.45">
      <c r="B22" s="40" t="s">
        <v>90</v>
      </c>
      <c r="C22" s="37">
        <f>IFERROR(VLOOKUP($B$2&amp;B22,Pivots!$H$2:$K$12,4,0),"-")</f>
        <v>9700.5536877494687</v>
      </c>
      <c r="D22" s="39">
        <f>IFERROR(C22/$C$5,"0"%)</f>
        <v>7.4292322166845268E-2</v>
      </c>
      <c r="E22" s="12"/>
    </row>
    <row r="23" spans="2:6" x14ac:dyDescent="0.35">
      <c r="C23" s="42"/>
      <c r="E23" s="12"/>
    </row>
    <row r="24" spans="2:6" ht="26" x14ac:dyDescent="0.6">
      <c r="B24" s="83" t="s">
        <v>121</v>
      </c>
      <c r="C24" s="83"/>
      <c r="D24" s="83"/>
      <c r="E24" s="12"/>
    </row>
    <row r="25" spans="2:6" ht="18.5" x14ac:dyDescent="0.45">
      <c r="B25" s="24" t="s">
        <v>74</v>
      </c>
      <c r="C25" s="43">
        <f>IFERROR(VLOOKUP($B$2&amp;B25,Pivots!$W$2:$Z$17,4,0),"-")</f>
        <v>6072.4478780703221</v>
      </c>
      <c r="D25" s="26">
        <f>IFERROR(C25/$C$5,"0"%)</f>
        <v>4.6506237542780923E-2</v>
      </c>
      <c r="E25" s="12"/>
    </row>
    <row r="26" spans="2:6" ht="18.5" x14ac:dyDescent="0.45">
      <c r="B26" s="24" t="s">
        <v>85</v>
      </c>
      <c r="C26" s="43">
        <f>IFERROR(VLOOKUP($B$2&amp;B26,Pivots!$W$2:$Z$17,4,0),"-")</f>
        <v>2404.2285265580081</v>
      </c>
      <c r="D26" s="26">
        <f>IFERROR(C26/$C$5,"0"%)</f>
        <v>1.841294074619014E-2</v>
      </c>
      <c r="E26" s="12"/>
    </row>
    <row r="27" spans="2:6" ht="18.5" x14ac:dyDescent="0.45">
      <c r="B27" s="24" t="s">
        <v>81</v>
      </c>
      <c r="C27" s="43">
        <f>IFERROR(VLOOKUP($B$2&amp;B27,Pivots!$W$2:$Z$17,4,0),"-")</f>
        <v>97776.890503515911</v>
      </c>
      <c r="D27" s="26">
        <f>IFERROR(C27/$C$5,"0"%)</f>
        <v>0.74883068364779337</v>
      </c>
      <c r="E27" s="12"/>
    </row>
    <row r="28" spans="2:6" ht="18.5" x14ac:dyDescent="0.45">
      <c r="B28" s="24" t="s">
        <v>78</v>
      </c>
      <c r="C28" s="43">
        <f>IFERROR(VLOOKUP($B$2&amp;B28,Pivots!$W$2:$Z$17,4,0),"-")</f>
        <v>23325.996950445013</v>
      </c>
      <c r="D28" s="26">
        <f>IFERROR(C28/$C$5,"0"%)</f>
        <v>0.17864366675211446</v>
      </c>
      <c r="E28" s="12"/>
    </row>
    <row r="29" spans="2:6" ht="18.5" x14ac:dyDescent="0.45">
      <c r="B29" s="24" t="s">
        <v>40</v>
      </c>
      <c r="C29" s="43">
        <f>IFERROR(VLOOKUP($B$2&amp;B29,Pivots!$W$2:$Z$17,4,0),"-")</f>
        <v>993.19796683901382</v>
      </c>
      <c r="D29" s="26">
        <f>IFERROR(C29/$C$5,"0"%)</f>
        <v>7.6064713111214498E-3</v>
      </c>
      <c r="E29" s="12"/>
      <c r="F29" s="10"/>
    </row>
    <row r="30" spans="2:6" s="13" customFormat="1" x14ac:dyDescent="0.35">
      <c r="E30" s="12"/>
    </row>
    <row r="31" spans="2:6" ht="26" x14ac:dyDescent="0.6">
      <c r="B31" s="81" t="s">
        <v>98</v>
      </c>
      <c r="C31" s="81"/>
      <c r="D31" s="81"/>
      <c r="E31" s="12"/>
    </row>
    <row r="32" spans="2:6" ht="18.5" x14ac:dyDescent="0.45">
      <c r="B32" s="54" t="s">
        <v>18</v>
      </c>
      <c r="C32" s="55">
        <f>IFERROR(VLOOKUP($B$2&amp;B32,Pivots!$M$2:$Q$49,5,0),"-")</f>
        <v>112365.46627957321</v>
      </c>
      <c r="D32" s="56">
        <f t="shared" ref="D32:D50" si="1">IFERROR(C32/$C$5,"0"%)</f>
        <v>0.86055824131071368</v>
      </c>
      <c r="E32" s="12"/>
    </row>
    <row r="33" spans="2:6" x14ac:dyDescent="0.35">
      <c r="B33" s="61" t="s">
        <v>82</v>
      </c>
      <c r="C33" s="62">
        <f>IFERROR(VLOOKUP($B$2&amp;$B$131&amp;B33,Pivots!$M$2:$Q$49,5,0),"-")</f>
        <v>68540.353925094038</v>
      </c>
      <c r="D33" s="59">
        <f t="shared" si="1"/>
        <v>0.52492076423052447</v>
      </c>
      <c r="E33" s="12"/>
    </row>
    <row r="34" spans="2:6" x14ac:dyDescent="0.35">
      <c r="B34" s="61" t="s">
        <v>61</v>
      </c>
      <c r="C34" s="62">
        <f>IFERROR(VLOOKUP($B$2&amp;$B$131&amp;B34,Pivots!$M$2:$Q$49,5,0),"-")</f>
        <v>1530.3338321497115</v>
      </c>
      <c r="D34" s="59">
        <f t="shared" si="1"/>
        <v>1.1720161316613038E-2</v>
      </c>
      <c r="E34" s="12"/>
      <c r="F34" s="10"/>
    </row>
    <row r="35" spans="2:6" x14ac:dyDescent="0.35">
      <c r="B35" s="61" t="s">
        <v>26</v>
      </c>
      <c r="C35" s="62">
        <f>IFERROR(VLOOKUP($B$2&amp;$B$131&amp;B35,Pivots!$M$2:$Q$49,5,0),"-")</f>
        <v>32972.246541788678</v>
      </c>
      <c r="D35" s="59">
        <f t="shared" si="1"/>
        <v>0.25252009746007792</v>
      </c>
      <c r="E35" s="12"/>
      <c r="F35" s="10"/>
    </row>
    <row r="36" spans="2:6" x14ac:dyDescent="0.35">
      <c r="B36" s="61" t="s">
        <v>77</v>
      </c>
      <c r="C36" s="62">
        <f>IFERROR(VLOOKUP($B$2&amp;$B$131&amp;B36,Pivots!$M$2:$Q$49,5,0),"-")</f>
        <v>240.20657933804759</v>
      </c>
      <c r="D36" s="59">
        <f t="shared" si="1"/>
        <v>1.8396377313301866E-3</v>
      </c>
      <c r="E36" s="12"/>
      <c r="F36" s="10"/>
    </row>
    <row r="37" spans="2:6" x14ac:dyDescent="0.35">
      <c r="B37" s="61" t="s">
        <v>80</v>
      </c>
      <c r="C37" s="62">
        <f>IFERROR(VLOOKUP($B$2&amp;$B$131&amp;B37,Pivots!$M$2:$Q$49,5,0),"-")</f>
        <v>47.868763805221711</v>
      </c>
      <c r="D37" s="59">
        <f t="shared" si="1"/>
        <v>3.6660604505877556E-4</v>
      </c>
      <c r="E37" s="12"/>
      <c r="F37" s="10"/>
    </row>
    <row r="38" spans="2:6" x14ac:dyDescent="0.35">
      <c r="B38" s="61" t="s">
        <v>20</v>
      </c>
      <c r="C38" s="62">
        <f>IFERROR(VLOOKUP($B$2&amp;$B$131&amp;B38,Pivots!$M$2:$Q$49,5,0),"-")</f>
        <v>6523.3726453755935</v>
      </c>
      <c r="D38" s="59">
        <f t="shared" si="1"/>
        <v>4.9959674239694357E-2</v>
      </c>
      <c r="E38" s="12"/>
      <c r="F38" s="10"/>
    </row>
    <row r="39" spans="2:6" x14ac:dyDescent="0.35">
      <c r="B39" s="61" t="s">
        <v>28</v>
      </c>
      <c r="C39" s="62">
        <f>IFERROR(VLOOKUP($B$2&amp;$B$131&amp;B39,Pivots!$M$2:$Q$49,5,0),"-")</f>
        <v>2500.3079179465108</v>
      </c>
      <c r="D39" s="59">
        <f t="shared" si="1"/>
        <v>1.9148771022315863E-2</v>
      </c>
      <c r="E39" s="12"/>
      <c r="F39" s="10"/>
    </row>
    <row r="40" spans="2:6" x14ac:dyDescent="0.35">
      <c r="B40" s="61" t="s">
        <v>27</v>
      </c>
      <c r="C40" s="62">
        <f>IFERROR(VLOOKUP($B$2&amp;$B$131&amp;B40,Pivots!$M$2:$Q$49,5,0),"-")</f>
        <v>10.776074075410513</v>
      </c>
      <c r="D40" s="59">
        <f t="shared" si="1"/>
        <v>8.2529265099085461E-5</v>
      </c>
      <c r="E40" s="12"/>
      <c r="F40" s="10"/>
    </row>
    <row r="41" spans="2:6" ht="18.5" x14ac:dyDescent="0.45">
      <c r="B41" s="54" t="s">
        <v>11</v>
      </c>
      <c r="C41" s="55">
        <f>IFERROR(VLOOKUP($B$2&amp;B41,Pivots!$M$2:$Q$49,5,0),"-")</f>
        <v>18207.295545855057</v>
      </c>
      <c r="D41" s="56">
        <f t="shared" si="1"/>
        <v>0.1394417586892866</v>
      </c>
      <c r="E41" s="12"/>
      <c r="F41" s="10"/>
    </row>
    <row r="42" spans="2:6" x14ac:dyDescent="0.35">
      <c r="B42" s="57" t="s">
        <v>35</v>
      </c>
      <c r="C42" s="58">
        <f>IFERROR(VLOOKUP($B$2&amp;$B$180&amp;B42,Pivots!$M$2:$Q$49,5,0),"-")</f>
        <v>4877.0039299705522</v>
      </c>
      <c r="D42" s="59">
        <f t="shared" si="1"/>
        <v>3.7350852212890744E-2</v>
      </c>
      <c r="E42" s="12"/>
      <c r="F42" s="10"/>
    </row>
    <row r="43" spans="2:6" x14ac:dyDescent="0.35">
      <c r="B43" s="57" t="s">
        <v>31</v>
      </c>
      <c r="C43" s="58">
        <f>IFERROR(VLOOKUP($B$2&amp;$B$180&amp;B43,Pivots!$M$2:$Q$49,5,0),"-")</f>
        <v>1061.1910661657791</v>
      </c>
      <c r="D43" s="60">
        <f t="shared" si="1"/>
        <v>8.1272008903706811E-3</v>
      </c>
      <c r="E43" s="12"/>
      <c r="F43" s="10"/>
    </row>
    <row r="44" spans="2:6" x14ac:dyDescent="0.35">
      <c r="B44" s="57" t="s">
        <v>65</v>
      </c>
      <c r="C44" s="58">
        <f>IFERROR(VLOOKUP($B$2&amp;$B$180&amp;B44,Pivots!$M$2:$Q$49,5,0),"-")</f>
        <v>2841.4820335929817</v>
      </c>
      <c r="D44" s="60">
        <f t="shared" si="1"/>
        <v>2.176167520598175E-2</v>
      </c>
      <c r="E44" s="12"/>
      <c r="F44" s="10"/>
    </row>
    <row r="45" spans="2:6" x14ac:dyDescent="0.35">
      <c r="B45" s="57" t="s">
        <v>67</v>
      </c>
      <c r="C45" s="58">
        <f>IFERROR(VLOOKUP($B$2&amp;$B$180&amp;B45,Pivots!$M$2:$Q$49,5,0),"-")</f>
        <v>1180.0136148920635</v>
      </c>
      <c r="D45" s="60">
        <f t="shared" si="1"/>
        <v>9.0372111181174636E-3</v>
      </c>
      <c r="E45" s="12"/>
      <c r="F45" s="10"/>
    </row>
    <row r="46" spans="2:6" x14ac:dyDescent="0.35">
      <c r="B46" s="57" t="s">
        <v>66</v>
      </c>
      <c r="C46" s="58">
        <f>IFERROR(VLOOKUP($B$2&amp;$B$180&amp;B46,Pivots!$M$2:$Q$49,5,0),"-")</f>
        <v>295.28647305239468</v>
      </c>
      <c r="D46" s="60">
        <f t="shared" si="1"/>
        <v>2.2614706844233229E-3</v>
      </c>
      <c r="E46" s="12"/>
      <c r="F46" s="10"/>
    </row>
    <row r="47" spans="2:6" x14ac:dyDescent="0.35">
      <c r="B47" s="57" t="s">
        <v>12</v>
      </c>
      <c r="C47" s="58">
        <f>IFERROR(VLOOKUP($B$2&amp;$B$180&amp;B47,Pivots!$M$2:$Q$49,5,0),"-")</f>
        <v>7258.6974569670192</v>
      </c>
      <c r="D47" s="60">
        <f t="shared" si="1"/>
        <v>5.5591207197345449E-2</v>
      </c>
      <c r="E47" s="12"/>
      <c r="F47" s="10"/>
    </row>
    <row r="48" spans="2:6" x14ac:dyDescent="0.35">
      <c r="B48" s="57" t="s">
        <v>24</v>
      </c>
      <c r="C48" s="58">
        <f>IFERROR(VLOOKUP($B$2&amp;$B$180&amp;B48,Pivots!$M$2:$Q$49,5,0),"-")</f>
        <v>159.069885744153</v>
      </c>
      <c r="D48" s="60">
        <f t="shared" si="1"/>
        <v>1.2182470794086791E-3</v>
      </c>
      <c r="E48" s="12"/>
      <c r="F48" s="10"/>
    </row>
    <row r="49" spans="2:8" x14ac:dyDescent="0.35">
      <c r="B49" s="57" t="s">
        <v>55</v>
      </c>
      <c r="C49" s="58">
        <f>IFERROR(VLOOKUP($B$2&amp;$B$180&amp;B49,Pivots!$M$2:$Q$49,5,0),"-")</f>
        <v>126.61958481210431</v>
      </c>
      <c r="D49" s="60">
        <f t="shared" si="1"/>
        <v>9.69724336392538E-4</v>
      </c>
      <c r="E49" s="12"/>
      <c r="F49" s="10"/>
    </row>
    <row r="50" spans="2:8" x14ac:dyDescent="0.35">
      <c r="B50" s="57" t="s">
        <v>13</v>
      </c>
      <c r="C50" s="58">
        <f>IFERROR(VLOOKUP($B$2&amp;$B$180&amp;B50,Pivots!$M$2:$Q$49,5,0),"-")</f>
        <v>407.93150065799665</v>
      </c>
      <c r="D50" s="60">
        <f t="shared" si="1"/>
        <v>3.1241699643558781E-3</v>
      </c>
      <c r="E50" s="12"/>
      <c r="F50" s="10"/>
    </row>
    <row r="51" spans="2:8" s="13" customFormat="1" x14ac:dyDescent="0.35">
      <c r="E51" s="12"/>
      <c r="F51" s="10"/>
    </row>
    <row r="52" spans="2:8" ht="26" x14ac:dyDescent="0.6">
      <c r="B52" s="82" t="s">
        <v>122</v>
      </c>
      <c r="C52" s="82"/>
      <c r="D52" s="82"/>
      <c r="E52" s="12"/>
      <c r="F52" s="10"/>
    </row>
    <row r="53" spans="2:8" ht="18.5" x14ac:dyDescent="0.45">
      <c r="B53" s="22" t="s">
        <v>36</v>
      </c>
      <c r="C53" s="44">
        <f>IFERROR(VLOOKUP($B$2&amp;B53,Pivots!$C$2:$F$29,4,0),"-")</f>
        <v>16717.032329666043</v>
      </c>
      <c r="D53" s="23">
        <f t="shared" ref="D53:D84" si="2">IFERROR(C53/$C$5,"0"%)</f>
        <v>0.12802848079461016</v>
      </c>
      <c r="E53" s="12"/>
      <c r="F53" s="10"/>
    </row>
    <row r="54" spans="2:8" x14ac:dyDescent="0.35">
      <c r="B54" s="27" t="s">
        <v>74</v>
      </c>
      <c r="C54" s="45">
        <f>IFERROR(VLOOKUP($B$2&amp;$B$9&amp;B54,Pivots!$C$31:$G$134,5,0),"-")</f>
        <v>4415.3135720399387</v>
      </c>
      <c r="D54" s="28">
        <f t="shared" si="2"/>
        <v>3.381496653906331E-2</v>
      </c>
      <c r="E54" s="12"/>
      <c r="F54" s="10"/>
    </row>
    <row r="55" spans="2:8" x14ac:dyDescent="0.35">
      <c r="B55" s="27" t="s">
        <v>85</v>
      </c>
      <c r="C55" s="45">
        <f>IFERROR(VLOOKUP($B$2&amp;$B$9&amp;B55,Pivots!$C$31:$G$134,5,0),"-")</f>
        <v>7.5020149062246775</v>
      </c>
      <c r="D55" s="28">
        <f t="shared" si="2"/>
        <v>5.7454669728550594E-5</v>
      </c>
      <c r="E55" s="12"/>
      <c r="F55" s="10"/>
    </row>
    <row r="56" spans="2:8" x14ac:dyDescent="0.35">
      <c r="B56" s="27" t="s">
        <v>81</v>
      </c>
      <c r="C56" s="45">
        <f>IFERROR(VLOOKUP($B$2&amp;$B$9&amp;B56,Pivots!$C$31:$G$134,5,0),"-")</f>
        <v>11878.551974007363</v>
      </c>
      <c r="D56" s="28">
        <f t="shared" si="2"/>
        <v>9.0972663884437269E-2</v>
      </c>
      <c r="E56" s="12"/>
      <c r="F56" s="10"/>
    </row>
    <row r="57" spans="2:8" x14ac:dyDescent="0.35">
      <c r="B57" s="27" t="s">
        <v>78</v>
      </c>
      <c r="C57" s="45">
        <f>IFERROR(VLOOKUP($B$2&amp;$B$9&amp;B57,Pivots!$C$31:$G$134,5,0),"-")</f>
        <v>324.0624216189932</v>
      </c>
      <c r="D57" s="28">
        <f t="shared" si="2"/>
        <v>2.4818531605562168E-3</v>
      </c>
      <c r="E57" s="12"/>
      <c r="F57" s="10"/>
    </row>
    <row r="58" spans="2:8" x14ac:dyDescent="0.35">
      <c r="B58" s="27" t="s">
        <v>40</v>
      </c>
      <c r="C58" s="45">
        <f>IFERROR(VLOOKUP($B$2&amp;$B$9&amp;B58,Pivots!$C$31:$G$134,5,0),"-")</f>
        <v>91.602347093525879</v>
      </c>
      <c r="D58" s="28">
        <f t="shared" si="2"/>
        <v>7.0154254082482686E-4</v>
      </c>
      <c r="E58" s="12"/>
      <c r="F58" s="10"/>
    </row>
    <row r="59" spans="2:8" ht="18.5" x14ac:dyDescent="0.45">
      <c r="B59" s="22" t="s">
        <v>58</v>
      </c>
      <c r="C59" s="44">
        <f>IFERROR(VLOOKUP($B$2&amp;B59,Pivots!$C$2:$F$29,4,0),"-")</f>
        <v>1774.3620409696987</v>
      </c>
      <c r="D59" s="23">
        <f t="shared" si="2"/>
        <v>1.3589067246214538E-2</v>
      </c>
      <c r="E59" s="12"/>
      <c r="F59" s="10"/>
    </row>
    <row r="60" spans="2:8" x14ac:dyDescent="0.35">
      <c r="B60" s="27" t="s">
        <v>74</v>
      </c>
      <c r="C60" s="45" t="str">
        <f>IFERROR(VLOOKUP($B$2&amp;$B$10&amp;B60,Pivots!$C$31:$G$134,5,0),"-")</f>
        <v>-</v>
      </c>
      <c r="D60" s="28">
        <f t="shared" si="2"/>
        <v>0</v>
      </c>
      <c r="E60" s="12"/>
      <c r="F60" s="10"/>
    </row>
    <row r="61" spans="2:8" x14ac:dyDescent="0.35">
      <c r="B61" s="27" t="s">
        <v>85</v>
      </c>
      <c r="C61" s="45">
        <f>IFERROR(VLOOKUP($B$2&amp;$B$10&amp;B61,Pivots!$C$31:$G$134,5,0),"-")</f>
        <v>46.239661854145687</v>
      </c>
      <c r="D61" s="28">
        <f t="shared" si="2"/>
        <v>3.5412946167108494E-4</v>
      </c>
      <c r="E61" s="12"/>
      <c r="F61" s="10"/>
    </row>
    <row r="62" spans="2:8" s="13" customFormat="1" x14ac:dyDescent="0.35">
      <c r="B62" s="27" t="s">
        <v>81</v>
      </c>
      <c r="C62" s="45">
        <f>IFERROR(VLOOKUP($B$2&amp;$B$10&amp;B62,Pivots!$C$31:$G$134,5,0),"-")</f>
        <v>373.09538993954584</v>
      </c>
      <c r="D62" s="28">
        <f t="shared" si="2"/>
        <v>2.8573753417145522E-3</v>
      </c>
    </row>
    <row r="63" spans="2:8" ht="19" customHeight="1" x14ac:dyDescent="0.6">
      <c r="B63" s="27" t="s">
        <v>78</v>
      </c>
      <c r="C63" s="45">
        <f>IFERROR(VLOOKUP($B$2&amp;$B$10&amp;B63,Pivots!$C$31:$G$134,5,0),"-")</f>
        <v>1338.216907824343</v>
      </c>
      <c r="D63" s="28">
        <f t="shared" si="2"/>
        <v>1.0248821340039495E-2</v>
      </c>
      <c r="E63" s="11"/>
      <c r="F63" s="11"/>
      <c r="G63" s="11"/>
      <c r="H63" s="11"/>
    </row>
    <row r="64" spans="2:8" x14ac:dyDescent="0.35">
      <c r="B64" s="27" t="s">
        <v>40</v>
      </c>
      <c r="C64" s="45">
        <f>IFERROR(VLOOKUP($B$2&amp;$B$10&amp;B64,Pivots!$C$31:$G$134,5,0),"-")</f>
        <v>16.810081351664461</v>
      </c>
      <c r="D64" s="28">
        <f t="shared" si="2"/>
        <v>1.2874110278940891E-4</v>
      </c>
    </row>
    <row r="65" spans="2:7" ht="18.5" x14ac:dyDescent="0.45">
      <c r="B65" s="22" t="s">
        <v>48</v>
      </c>
      <c r="C65" s="44">
        <f>IFERROR(VLOOKUP($B$2&amp;B65,Pivots!$C$2:$F$29,4,0),"-")</f>
        <v>244.8129141831696</v>
      </c>
      <c r="D65" s="23">
        <f t="shared" si="2"/>
        <v>1.8749156467294224E-3</v>
      </c>
      <c r="E65" s="12"/>
      <c r="G65" s="12"/>
    </row>
    <row r="66" spans="2:7" x14ac:dyDescent="0.35">
      <c r="B66" s="27" t="s">
        <v>74</v>
      </c>
      <c r="C66" s="45">
        <f>IFERROR(VLOOKUP($B$2&amp;$B$11&amp;B66,Pivots!$C$31:$G$134,5,0),"-")</f>
        <v>186.30615098206721</v>
      </c>
      <c r="D66" s="28">
        <f t="shared" si="2"/>
        <v>1.4268377904968635E-3</v>
      </c>
      <c r="E66" s="12"/>
      <c r="G66" s="12"/>
    </row>
    <row r="67" spans="2:7" s="13" customFormat="1" x14ac:dyDescent="0.35">
      <c r="B67" s="27" t="s">
        <v>85</v>
      </c>
      <c r="C67" s="45">
        <f>IFERROR(VLOOKUP($B$2&amp;$B$11&amp;B67,Pivots!$C$31:$G$134,5,0),"-")</f>
        <v>0.16199151037892434</v>
      </c>
      <c r="D67" s="28">
        <f t="shared" si="2"/>
        <v>1.2406225319450776E-6</v>
      </c>
      <c r="E67" s="12"/>
      <c r="G67" s="12"/>
    </row>
    <row r="68" spans="2:7" x14ac:dyDescent="0.35">
      <c r="B68" s="27" t="s">
        <v>81</v>
      </c>
      <c r="C68" s="45">
        <f>IFERROR(VLOOKUP($B$2&amp;$B$11&amp;B68,Pivots!$C$31:$G$134,5,0),"-")</f>
        <v>31.731133883443789</v>
      </c>
      <c r="D68" s="28">
        <f t="shared" si="2"/>
        <v>2.4301495533859765E-4</v>
      </c>
    </row>
    <row r="69" spans="2:7" x14ac:dyDescent="0.35">
      <c r="B69" s="27" t="s">
        <v>78</v>
      </c>
      <c r="C69" s="45">
        <f>IFERROR(VLOOKUP($B$2&amp;$B$11&amp;B69,Pivots!$C$31:$G$134,5,0),"-")</f>
        <v>8.6816868037732002E-5</v>
      </c>
      <c r="D69" s="28">
        <f t="shared" si="2"/>
        <v>6.6489263782138188E-10</v>
      </c>
    </row>
    <row r="70" spans="2:7" x14ac:dyDescent="0.35">
      <c r="B70" s="27" t="s">
        <v>40</v>
      </c>
      <c r="C70" s="45">
        <f>IFERROR(VLOOKUP($B$2&amp;$B$11&amp;B70,Pivots!$C$31:$G$134,5,0),"-")</f>
        <v>26.613550990411653</v>
      </c>
      <c r="D70" s="28">
        <f t="shared" si="2"/>
        <v>2.0382161346937851E-4</v>
      </c>
    </row>
    <row r="71" spans="2:7" ht="18.5" x14ac:dyDescent="0.45">
      <c r="B71" s="22" t="s">
        <v>14</v>
      </c>
      <c r="C71" s="44">
        <f>IFERROR(VLOOKUP($B$2&amp;B71,Pivots!$C$2:$F$29,4,0),"-")</f>
        <v>81675.192853380111</v>
      </c>
      <c r="D71" s="23">
        <f t="shared" si="2"/>
        <v>0.62551478357007828</v>
      </c>
    </row>
    <row r="72" spans="2:7" x14ac:dyDescent="0.35">
      <c r="B72" s="27" t="s">
        <v>74</v>
      </c>
      <c r="C72" s="45">
        <f>IFERROR(VLOOKUP($B$2&amp;$B$12&amp;B72,Pivots!$C$31:$G$134,5,0),"-")</f>
        <v>769.87261784872589</v>
      </c>
      <c r="D72" s="28">
        <f t="shared" si="2"/>
        <v>5.8961195818008506E-3</v>
      </c>
    </row>
    <row r="73" spans="2:7" x14ac:dyDescent="0.35">
      <c r="B73" s="27" t="s">
        <v>85</v>
      </c>
      <c r="C73" s="45">
        <f>IFERROR(VLOOKUP($B$2&amp;$B$12&amp;B73,Pivots!$C$31:$G$134,5,0),"-")</f>
        <v>1437.2752999970794</v>
      </c>
      <c r="D73" s="28">
        <f t="shared" si="2"/>
        <v>1.1007466487678896E-2</v>
      </c>
    </row>
    <row r="74" spans="2:7" x14ac:dyDescent="0.35">
      <c r="B74" s="27" t="s">
        <v>81</v>
      </c>
      <c r="C74" s="45">
        <f>IFERROR(VLOOKUP($B$2&amp;$B$12&amp;B74,Pivots!$C$31:$G$134,5,0),"-")</f>
        <v>57558.741506642138</v>
      </c>
      <c r="D74" s="28">
        <f t="shared" si="2"/>
        <v>0.44081737034555801</v>
      </c>
    </row>
    <row r="75" spans="2:7" x14ac:dyDescent="0.35">
      <c r="B75" s="27" t="s">
        <v>78</v>
      </c>
      <c r="C75" s="45">
        <f>IFERROR(VLOOKUP($B$2&amp;$B$12&amp;B75,Pivots!$C$31:$G$134,5,0),"-")</f>
        <v>21556.65336573169</v>
      </c>
      <c r="D75" s="28">
        <f t="shared" si="2"/>
        <v>0.16509303367996669</v>
      </c>
    </row>
    <row r="76" spans="2:7" x14ac:dyDescent="0.35">
      <c r="B76" s="27" t="s">
        <v>40</v>
      </c>
      <c r="C76" s="45">
        <f>IFERROR(VLOOKUP($B$2&amp;$B$12&amp;B76,Pivots!$C$31:$G$134,5,0),"-")</f>
        <v>352.65006316048346</v>
      </c>
      <c r="D76" s="28">
        <f t="shared" si="2"/>
        <v>2.7007934750738118E-3</v>
      </c>
    </row>
    <row r="77" spans="2:7" ht="18.5" x14ac:dyDescent="0.45">
      <c r="B77" s="22" t="s">
        <v>69</v>
      </c>
      <c r="C77" s="44">
        <f>IFERROR(VLOOKUP($B$2&amp;B77,Pivots!$C$2:$F$29,4,0),"-")</f>
        <v>21425.131236222031</v>
      </c>
      <c r="D77" s="23">
        <f t="shared" si="2"/>
        <v>0.16408576288572935</v>
      </c>
    </row>
    <row r="78" spans="2:7" x14ac:dyDescent="0.35">
      <c r="B78" s="27" t="s">
        <v>74</v>
      </c>
      <c r="C78" s="45">
        <f>IFERROR(VLOOKUP($B$2&amp;$B$13&amp;B78,Pivots!$C$31:$G$134,5,0),"-")</f>
        <v>222.5024059192167</v>
      </c>
      <c r="D78" s="28">
        <f t="shared" si="2"/>
        <v>1.7040491662165772E-3</v>
      </c>
    </row>
    <row r="79" spans="2:7" x14ac:dyDescent="0.35">
      <c r="B79" s="27" t="s">
        <v>85</v>
      </c>
      <c r="C79" s="45">
        <f>IFERROR(VLOOKUP($B$2&amp;$B$13&amp;B79,Pivots!$C$31:$G$134,5,0),"-")</f>
        <v>26.090042926574402</v>
      </c>
      <c r="D79" s="28">
        <f t="shared" si="2"/>
        <v>1.9981229286898279E-4</v>
      </c>
    </row>
    <row r="80" spans="2:7" x14ac:dyDescent="0.35">
      <c r="B80" s="27" t="s">
        <v>81</v>
      </c>
      <c r="C80" s="45">
        <f>IFERROR(VLOOKUP($B$2&amp;$B$13&amp;B80,Pivots!$C$31:$G$134,5,0),"-")</f>
        <v>21176.268544789596</v>
      </c>
      <c r="D80" s="28">
        <f t="shared" si="2"/>
        <v>0.16217983175619444</v>
      </c>
      <c r="F80" s="20"/>
    </row>
    <row r="81" spans="2:6" x14ac:dyDescent="0.35">
      <c r="B81" s="27" t="s">
        <v>78</v>
      </c>
      <c r="C81" s="45" t="str">
        <f>IFERROR(VLOOKUP($B$2&amp;$B$13&amp;B81,Pivots!$C$31:$G$134,5,0),"-")</f>
        <v>-</v>
      </c>
      <c r="D81" s="28">
        <f t="shared" si="2"/>
        <v>0</v>
      </c>
      <c r="F81" s="20"/>
    </row>
    <row r="82" spans="2:6" x14ac:dyDescent="0.35">
      <c r="B82" s="27" t="s">
        <v>40</v>
      </c>
      <c r="C82" s="45">
        <f>IFERROR(VLOOKUP($B$2&amp;$B$13&amp;B82,Pivots!$C$31:$G$134,5,0),"-")</f>
        <v>0.27024258664063344</v>
      </c>
      <c r="D82" s="28">
        <f t="shared" si="2"/>
        <v>2.0696704493540506E-6</v>
      </c>
    </row>
    <row r="83" spans="2:6" ht="18.5" x14ac:dyDescent="0.45">
      <c r="B83" s="22" t="s">
        <v>42</v>
      </c>
      <c r="C83" s="44">
        <f>IFERROR(VLOOKUP($B$2&amp;B83,Pivots!$C$2:$F$29,4,0),"-")</f>
        <v>664.66544553570156</v>
      </c>
      <c r="D83" s="23">
        <f t="shared" si="2"/>
        <v>5.0903836010173301E-3</v>
      </c>
    </row>
    <row r="84" spans="2:6" x14ac:dyDescent="0.35">
      <c r="B84" s="27" t="s">
        <v>74</v>
      </c>
      <c r="C84" s="45">
        <f>IFERROR(VLOOKUP($B$2&amp;$B$14&amp;B84,Pivots!$C$31:$G$134,5,0),"-")</f>
        <v>477.62969363236078</v>
      </c>
      <c r="D84" s="28">
        <f t="shared" si="2"/>
        <v>3.6579581143495838E-3</v>
      </c>
    </row>
    <row r="85" spans="2:6" x14ac:dyDescent="0.35">
      <c r="B85" s="27" t="s">
        <v>85</v>
      </c>
      <c r="C85" s="45">
        <f>IFERROR(VLOOKUP($B$2&amp;$B$14&amp;B85,Pivots!$C$31:$G$134,5,0),"-")</f>
        <v>17.183408076535386</v>
      </c>
      <c r="D85" s="28">
        <f t="shared" ref="D85:D106" si="3">IFERROR(C85/$C$5,"0"%)</f>
        <v>1.3160024982476111E-4</v>
      </c>
    </row>
    <row r="86" spans="2:6" x14ac:dyDescent="0.35">
      <c r="B86" s="27" t="s">
        <v>81</v>
      </c>
      <c r="C86" s="45">
        <f>IFERROR(VLOOKUP($B$2&amp;$B$14&amp;B86,Pivots!$C$31:$G$134,5,0),"-")</f>
        <v>0.45691531284873299</v>
      </c>
      <c r="D86" s="28">
        <f t="shared" si="3"/>
        <v>3.499315680092719E-6</v>
      </c>
    </row>
    <row r="87" spans="2:6" x14ac:dyDescent="0.35">
      <c r="B87" s="27" t="s">
        <v>78</v>
      </c>
      <c r="C87" s="45">
        <f>IFERROR(VLOOKUP($B$2&amp;$B$14&amp;B87,Pivots!$C$31:$G$134,5,0),"-")</f>
        <v>2.1768629713473666E-5</v>
      </c>
      <c r="D87" s="28">
        <f t="shared" si="3"/>
        <v>1.6671646834412262E-10</v>
      </c>
    </row>
    <row r="88" spans="2:6" s="13" customFormat="1" x14ac:dyDescent="0.35">
      <c r="B88" s="27" t="s">
        <v>40</v>
      </c>
      <c r="C88" s="45">
        <f>IFERROR(VLOOKUP($B$2&amp;$B$14&amp;B88,Pivots!$C$31:$G$134,5,0),"-")</f>
        <v>169.39540674532716</v>
      </c>
      <c r="D88" s="28">
        <f t="shared" si="3"/>
        <v>1.2973257544464259E-3</v>
      </c>
    </row>
    <row r="89" spans="2:6" ht="18.5" x14ac:dyDescent="0.45">
      <c r="B89" s="22" t="s">
        <v>38</v>
      </c>
      <c r="C89" s="44">
        <f>IFERROR(VLOOKUP($B$2&amp;B89,Pivots!$C$2:$F$29,4,0),"-")</f>
        <v>87.622685680650022</v>
      </c>
      <c r="D89" s="23">
        <f t="shared" si="3"/>
        <v>6.7106404471859804E-4</v>
      </c>
    </row>
    <row r="90" spans="2:6" x14ac:dyDescent="0.35">
      <c r="B90" s="27" t="s">
        <v>74</v>
      </c>
      <c r="C90" s="45" t="str">
        <f>IFERROR(VLOOKUP($B$2&amp;$B$15&amp;B90,Pivots!$C$31:$G$134,5,0),"-")</f>
        <v>-</v>
      </c>
      <c r="D90" s="28">
        <f t="shared" si="3"/>
        <v>0</v>
      </c>
    </row>
    <row r="91" spans="2:6" x14ac:dyDescent="0.35">
      <c r="B91" s="27" t="s">
        <v>85</v>
      </c>
      <c r="C91" s="45">
        <f>IFERROR(VLOOKUP($B$2&amp;$B$15&amp;B91,Pivots!$C$31:$G$134,5,0),"-")</f>
        <v>3.5231046539080997</v>
      </c>
      <c r="D91" s="28">
        <f t="shared" si="3"/>
        <v>2.6981926434384395E-5</v>
      </c>
    </row>
    <row r="92" spans="2:6" x14ac:dyDescent="0.35">
      <c r="B92" s="27" t="s">
        <v>81</v>
      </c>
      <c r="C92" s="45">
        <f>IFERROR(VLOOKUP($B$2&amp;$B$15&amp;B92,Pivots!$C$31:$G$134,5,0),"-")</f>
        <v>24.110443716143596</v>
      </c>
      <c r="D92" s="28">
        <f t="shared" si="3"/>
        <v>1.8465140339436579E-4</v>
      </c>
    </row>
    <row r="93" spans="2:6" x14ac:dyDescent="0.35">
      <c r="B93" s="27" t="s">
        <v>78</v>
      </c>
      <c r="C93" s="45">
        <f>IFERROR(VLOOKUP($B$2&amp;$B$15&amp;B93,Pivots!$C$31:$G$134,5,0),"-")</f>
        <v>23.646517993061195</v>
      </c>
      <c r="D93" s="28">
        <f t="shared" si="3"/>
        <v>1.810983980309451E-4</v>
      </c>
    </row>
    <row r="94" spans="2:6" x14ac:dyDescent="0.35">
      <c r="B94" s="27" t="s">
        <v>40</v>
      </c>
      <c r="C94" s="45">
        <f>IFERROR(VLOOKUP($B$2&amp;$B$15&amp;B94,Pivots!$C$31:$G$134,5,0),"-")</f>
        <v>36.342619317537135</v>
      </c>
      <c r="D94" s="28">
        <f t="shared" si="3"/>
        <v>2.7833231685890278E-4</v>
      </c>
    </row>
    <row r="95" spans="2:6" ht="18.5" x14ac:dyDescent="0.45">
      <c r="B95" s="22" t="s">
        <v>41</v>
      </c>
      <c r="C95" s="44">
        <f>IFERROR(VLOOKUP($B$2&amp;B95,Pivots!$C$2:$F$29,4,0),"-")</f>
        <v>3197.3708068696437</v>
      </c>
      <c r="D95" s="23">
        <f t="shared" si="3"/>
        <v>2.448727255340153E-2</v>
      </c>
    </row>
    <row r="96" spans="2:6" x14ac:dyDescent="0.35">
      <c r="B96" s="27" t="s">
        <v>74</v>
      </c>
      <c r="C96" s="45" t="str">
        <f>IFERROR(VLOOKUP($B$2&amp;$B$16&amp;B96,Pivots!$C$31:$G$134,5,0),"-")</f>
        <v>-</v>
      </c>
      <c r="D96" s="28">
        <f t="shared" si="3"/>
        <v>0</v>
      </c>
    </row>
    <row r="97" spans="2:4" x14ac:dyDescent="0.35">
      <c r="B97" s="27" t="s">
        <v>85</v>
      </c>
      <c r="C97" s="45">
        <f>IFERROR(VLOOKUP($B$2&amp;$B$16&amp;B97,Pivots!$C$31:$G$134,5,0),"-")</f>
        <v>807.33140290388303</v>
      </c>
      <c r="D97" s="28">
        <f t="shared" si="3"/>
        <v>6.1830001266516849E-3</v>
      </c>
    </row>
    <row r="98" spans="2:4" x14ac:dyDescent="0.35">
      <c r="B98" s="27" t="s">
        <v>81</v>
      </c>
      <c r="C98" s="45">
        <f>IFERROR(VLOOKUP($B$2&amp;$B$16&amp;B98,Pivots!$C$31:$G$134,5,0),"-")</f>
        <v>2155.819960381501</v>
      </c>
      <c r="D98" s="28">
        <f t="shared" si="3"/>
        <v>1.6510487564502664E-2</v>
      </c>
    </row>
    <row r="99" spans="2:4" x14ac:dyDescent="0.35">
      <c r="B99" s="27" t="s">
        <v>78</v>
      </c>
      <c r="C99" s="45">
        <f>IFERROR(VLOOKUP($B$2&amp;$B$16&amp;B99,Pivots!$C$31:$G$134,5,0),"-")</f>
        <v>1.41973437515915E-3</v>
      </c>
      <c r="D99" s="28">
        <f t="shared" si="3"/>
        <v>1.0873128172453695E-8</v>
      </c>
    </row>
    <row r="100" spans="2:4" x14ac:dyDescent="0.35">
      <c r="B100" s="27" t="s">
        <v>40</v>
      </c>
      <c r="C100" s="45">
        <f>IFERROR(VLOOKUP($B$2&amp;$B$16&amp;B100,Pivots!$C$31:$G$134,5,0),"-")</f>
        <v>234.21802384988516</v>
      </c>
      <c r="D100" s="28">
        <f t="shared" si="3"/>
        <v>1.7937739891190128E-3</v>
      </c>
    </row>
    <row r="101" spans="2:4" ht="18.5" x14ac:dyDescent="0.45">
      <c r="B101" s="22" t="s">
        <v>46</v>
      </c>
      <c r="C101" s="44">
        <f>IFERROR(VLOOKUP($B$2&amp;B101,Pivots!$C$2:$F$29,4,0),"-")</f>
        <v>4786.5715129212158</v>
      </c>
      <c r="D101" s="23">
        <f t="shared" si="3"/>
        <v>3.6658269657501116E-2</v>
      </c>
    </row>
    <row r="102" spans="2:4" x14ac:dyDescent="0.35">
      <c r="B102" s="27" t="s">
        <v>74</v>
      </c>
      <c r="C102" s="45">
        <f>IFERROR(VLOOKUP($B$2&amp;$B$17&amp;B102,Pivots!$C$31:$G$134,5,0),"-")</f>
        <v>0.82343764801247332</v>
      </c>
      <c r="D102" s="28">
        <f t="shared" si="3"/>
        <v>6.3063508537361273E-6</v>
      </c>
    </row>
    <row r="103" spans="2:4" x14ac:dyDescent="0.35">
      <c r="B103" s="27" t="s">
        <v>85</v>
      </c>
      <c r="C103" s="45">
        <f>IFERROR(VLOOKUP($B$2&amp;$B$17&amp;B103,Pivots!$C$31:$G$134,5,0),"-")</f>
        <v>58.921599729278448</v>
      </c>
      <c r="D103" s="28">
        <f t="shared" si="3"/>
        <v>4.5125490879985227E-4</v>
      </c>
    </row>
    <row r="104" spans="2:4" x14ac:dyDescent="0.35">
      <c r="B104" s="27" t="s">
        <v>81</v>
      </c>
      <c r="C104" s="45">
        <f>IFERROR(VLOOKUP($B$2&amp;$B$17&amp;B104,Pivots!$C$31:$G$134,5,0),"-")</f>
        <v>4578.1146348433322</v>
      </c>
      <c r="D104" s="28">
        <f t="shared" si="3"/>
        <v>3.5061789080973342E-2</v>
      </c>
    </row>
    <row r="105" spans="2:4" x14ac:dyDescent="0.35">
      <c r="B105" s="27" t="s">
        <v>78</v>
      </c>
      <c r="C105" s="45">
        <f>IFERROR(VLOOKUP($B$2&amp;$B$17&amp;B105,Pivots!$C$31:$G$134,5,0),"-")</f>
        <v>83.41620895705401</v>
      </c>
      <c r="D105" s="28">
        <f t="shared" si="3"/>
        <v>6.3884846878385648E-4</v>
      </c>
    </row>
    <row r="106" spans="2:4" x14ac:dyDescent="0.35">
      <c r="B106" s="27" t="s">
        <v>40</v>
      </c>
      <c r="C106" s="45">
        <f>IFERROR(VLOOKUP($B$2&amp;$B$17&amp;B106,Pivots!$C$31:$G$134,5,0),"-")</f>
        <v>65.295631743538763</v>
      </c>
      <c r="D106" s="28">
        <f t="shared" si="3"/>
        <v>5.0007084809033161E-4</v>
      </c>
    </row>
    <row r="107" spans="2:4" s="13" customFormat="1" x14ac:dyDescent="0.35"/>
    <row r="108" spans="2:4" ht="26" x14ac:dyDescent="0.6">
      <c r="B108" s="83" t="s">
        <v>123</v>
      </c>
      <c r="C108" s="83"/>
      <c r="D108" s="83"/>
    </row>
    <row r="109" spans="2:4" ht="18.5" x14ac:dyDescent="0.45">
      <c r="B109" s="24" t="s">
        <v>74</v>
      </c>
      <c r="C109" s="47">
        <f>IFERROR(VLOOKUP($B$2&amp;B109,Pivots!$W$2:$Z$17,4,0),"-")</f>
        <v>6072.4478780703221</v>
      </c>
      <c r="D109" s="25">
        <f>IFERROR(C109/$C$5,"0"%)</f>
        <v>4.6506237542780923E-2</v>
      </c>
    </row>
    <row r="110" spans="2:4" x14ac:dyDescent="0.35">
      <c r="B110" s="29" t="s">
        <v>16</v>
      </c>
      <c r="C110" s="48">
        <f>IFERROR(VLOOKUP($B$2&amp;$B$109&amp;B110,Pivots!$W$19:$AA$61,5,0),"-")</f>
        <v>262.16764341695057</v>
      </c>
      <c r="D110" s="30">
        <f>IFERROR(C110/$C$5,"0"%)</f>
        <v>2.0078279707942508E-3</v>
      </c>
    </row>
    <row r="111" spans="2:4" x14ac:dyDescent="0.35">
      <c r="B111" s="29" t="s">
        <v>44</v>
      </c>
      <c r="C111" s="48">
        <f>IFERROR(VLOOKUP($B$2&amp;$B$109&amp;B111,Pivots!$W$19:$AA$61,5,0),"-")</f>
        <v>478.45313128037327</v>
      </c>
      <c r="D111" s="30">
        <f t="shared" ref="D111:D112" si="4">IFERROR(C111/$C$5,"0"%)</f>
        <v>3.6642644652033203E-3</v>
      </c>
    </row>
    <row r="112" spans="2:4" x14ac:dyDescent="0.35">
      <c r="B112" s="29" t="s">
        <v>90</v>
      </c>
      <c r="C112" s="48">
        <f>IFERROR(VLOOKUP($B$2&amp;$B$109&amp;B112,Pivots!$W$19:$AA$61,5,0),"-")</f>
        <v>5331.827103372998</v>
      </c>
      <c r="D112" s="30">
        <f t="shared" si="4"/>
        <v>4.0834145106783348E-2</v>
      </c>
    </row>
    <row r="113" spans="2:4" ht="18.5" x14ac:dyDescent="0.45">
      <c r="B113" s="24" t="s">
        <v>85</v>
      </c>
      <c r="C113" s="47">
        <f>IFERROR(VLOOKUP($B$2&amp;B113,Pivots!$W$2:$Z$17,4,0),"-")</f>
        <v>2404.2285265580081</v>
      </c>
      <c r="D113" s="25">
        <f>IFERROR(C113/$C$5,"0"%)</f>
        <v>1.841294074619014E-2</v>
      </c>
    </row>
    <row r="114" spans="2:4" x14ac:dyDescent="0.35">
      <c r="B114" s="29" t="s">
        <v>16</v>
      </c>
      <c r="C114" s="48">
        <f>IFERROR(VLOOKUP($B$2&amp;$B$113&amp;B114,Pivots!$W$19:$AA$61,5,0),"-")</f>
        <v>2298.4407753689788</v>
      </c>
      <c r="D114" s="30">
        <f>IFERROR(C114/$C$5,"0"%)</f>
        <v>1.7602758364274499E-2</v>
      </c>
    </row>
    <row r="115" spans="2:4" x14ac:dyDescent="0.35">
      <c r="B115" s="29" t="s">
        <v>44</v>
      </c>
      <c r="C115" s="48">
        <f>IFERROR(VLOOKUP($B$2&amp;$B$113&amp;B115,Pivots!$W$19:$AA$61,5,0),"-")</f>
        <v>101.45069364340713</v>
      </c>
      <c r="D115" s="30">
        <f t="shared" ref="D115:D116" si="5">IFERROR(C115/$C$5,"0"%)</f>
        <v>7.7696674425132856E-4</v>
      </c>
    </row>
    <row r="116" spans="2:4" x14ac:dyDescent="0.35">
      <c r="B116" s="29" t="s">
        <v>90</v>
      </c>
      <c r="C116" s="48">
        <f>IFERROR(VLOOKUP($B$2&amp;$B$113&amp;B116,Pivots!$W$19:$AA$61,5,0),"-")</f>
        <v>4.337057545622212</v>
      </c>
      <c r="D116" s="30">
        <f t="shared" si="5"/>
        <v>3.3215637664314133E-5</v>
      </c>
    </row>
    <row r="117" spans="2:4" ht="18.5" x14ac:dyDescent="0.45">
      <c r="B117" s="24" t="s">
        <v>81</v>
      </c>
      <c r="C117" s="47">
        <f>IFERROR(VLOOKUP($B$2&amp;B117,Pivots!$W$2:$Z$17,4,0),"-")</f>
        <v>97776.890503515911</v>
      </c>
      <c r="D117" s="25">
        <f>IFERROR(C117/$C$5,"0"%)</f>
        <v>0.74883068364779337</v>
      </c>
    </row>
    <row r="118" spans="2:4" x14ac:dyDescent="0.35">
      <c r="B118" s="29" t="s">
        <v>16</v>
      </c>
      <c r="C118" s="48">
        <f>IFERROR(VLOOKUP($B$2&amp;$B$117&amp;B118,Pivots!$W$19:$AA$61,5,0),"-")</f>
        <v>79065.745107866547</v>
      </c>
      <c r="D118" s="30">
        <f>IFERROR(C118/$C$5,"0"%)</f>
        <v>0.6055301580706014</v>
      </c>
    </row>
    <row r="119" spans="2:4" x14ac:dyDescent="0.35">
      <c r="B119" s="29" t="s">
        <v>44</v>
      </c>
      <c r="C119" s="48">
        <f>IFERROR(VLOOKUP($B$2&amp;$B$117&amp;B119,Pivots!$W$19:$AA$61,5,0),"-")</f>
        <v>15004.066402797702</v>
      </c>
      <c r="D119" s="30">
        <f t="shared" ref="D119:D120" si="6">IFERROR(C119/$C$5,"0"%)</f>
        <v>0.11490961968666695</v>
      </c>
    </row>
    <row r="120" spans="2:4" x14ac:dyDescent="0.35">
      <c r="B120" s="29" t="s">
        <v>90</v>
      </c>
      <c r="C120" s="48">
        <f>IFERROR(VLOOKUP($B$2&amp;$B$117&amp;B120,Pivots!$W$19:$AA$61,5,0),"-")</f>
        <v>3707.0789928516697</v>
      </c>
      <c r="D120" s="30">
        <f t="shared" si="6"/>
        <v>2.8390905890525012E-2</v>
      </c>
    </row>
    <row r="121" spans="2:4" ht="18.5" x14ac:dyDescent="0.45">
      <c r="B121" s="24" t="s">
        <v>78</v>
      </c>
      <c r="C121" s="47">
        <f>IFERROR(VLOOKUP($B$2&amp;B121,Pivots!$W$2:$Z$17,4,0),"-")</f>
        <v>23325.996950445013</v>
      </c>
      <c r="D121" s="25">
        <f>IFERROR(C121/$C$5,"0"%)</f>
        <v>0.17864366675211446</v>
      </c>
    </row>
    <row r="122" spans="2:4" x14ac:dyDescent="0.35">
      <c r="B122" s="29" t="s">
        <v>16</v>
      </c>
      <c r="C122" s="48">
        <f>IFERROR(VLOOKUP($B$2&amp;$B$121&amp;B122,Pivots!$W$19:$AA$61,5,0),"-")</f>
        <v>22918.518427068571</v>
      </c>
      <c r="D122" s="30">
        <f>IFERROR(C122/$C$5,"0"%)</f>
        <v>0.17552296594376954</v>
      </c>
    </row>
    <row r="123" spans="2:4" x14ac:dyDescent="0.35">
      <c r="B123" s="29" t="s">
        <v>44</v>
      </c>
      <c r="C123" s="48">
        <f>IFERROR(VLOOKUP($B$2&amp;$B$121&amp;B123,Pivots!$W$19:$AA$61,5,0),"-")</f>
        <v>83.41620895705401</v>
      </c>
      <c r="D123" s="30">
        <f t="shared" ref="D123:D124" si="7">IFERROR(C123/$C$5,"0"%)</f>
        <v>6.3884846878385648E-4</v>
      </c>
    </row>
    <row r="124" spans="2:4" x14ac:dyDescent="0.35">
      <c r="B124" s="29" t="s">
        <v>90</v>
      </c>
      <c r="C124" s="48">
        <f>IFERROR(VLOOKUP($B$2&amp;$B$121&amp;B124,Pivots!$W$19:$AA$61,5,0),"-")</f>
        <v>324.06231441938706</v>
      </c>
      <c r="D124" s="30">
        <f t="shared" si="7"/>
        <v>2.4818523395610521E-3</v>
      </c>
    </row>
    <row r="125" spans="2:4" ht="18.5" x14ac:dyDescent="0.45">
      <c r="B125" s="24" t="s">
        <v>40</v>
      </c>
      <c r="C125" s="47">
        <f>IFERROR(VLOOKUP($B$2&amp;B125,Pivots!$W$2:$Z$17,4,0),"-")</f>
        <v>993.19796683901382</v>
      </c>
      <c r="D125" s="25">
        <f>IFERROR(C125/$C$5,"0"%)</f>
        <v>7.6064713111214498E-3</v>
      </c>
    </row>
    <row r="126" spans="2:4" x14ac:dyDescent="0.35">
      <c r="B126" s="29" t="s">
        <v>16</v>
      </c>
      <c r="C126" s="48">
        <f>IFERROR(VLOOKUP($B$2&amp;$B$125&amp;B126,Pivots!$W$19:$AA$61,5,0),"-")</f>
        <v>466.97972811101624</v>
      </c>
      <c r="D126" s="30">
        <f>IFERROR(C126/$C$5,"0"%)</f>
        <v>3.5763946598246408E-3</v>
      </c>
    </row>
    <row r="127" spans="2:4" x14ac:dyDescent="0.35">
      <c r="B127" s="29" t="s">
        <v>44</v>
      </c>
      <c r="C127" s="48">
        <f>IFERROR(VLOOKUP($B$2&amp;$B$125&amp;B127,Pivots!$W$19:$AA$61,5,0),"-")</f>
        <v>192.97001916820423</v>
      </c>
      <c r="D127" s="30">
        <f t="shared" ref="D127:D128" si="8">IFERROR(C127/$C$5,"0"%)</f>
        <v>1.4778734589852608E-3</v>
      </c>
    </row>
    <row r="128" spans="2:4" x14ac:dyDescent="0.35">
      <c r="B128" s="29" t="s">
        <v>90</v>
      </c>
      <c r="C128" s="48">
        <f>IFERROR(VLOOKUP($B$2&amp;$B$125&amp;B128,Pivots!$W$19:$AA$61,5,0),"-")</f>
        <v>333.24821955979377</v>
      </c>
      <c r="D128" s="30">
        <f t="shared" si="8"/>
        <v>2.5522031923115511E-3</v>
      </c>
    </row>
    <row r="129" spans="2:4" x14ac:dyDescent="0.35">
      <c r="B129" s="13"/>
      <c r="C129" s="13"/>
      <c r="D129" s="13"/>
    </row>
    <row r="130" spans="2:4" ht="26" x14ac:dyDescent="0.6">
      <c r="B130" s="81" t="s">
        <v>124</v>
      </c>
      <c r="C130" s="81"/>
      <c r="D130" s="81"/>
    </row>
    <row r="131" spans="2:4" ht="18.5" x14ac:dyDescent="0.45">
      <c r="B131" s="54" t="s">
        <v>18</v>
      </c>
      <c r="C131" s="55">
        <f>IFERROR(VLOOKUP($B$2&amp;B131,Pivots!$M$2:$Q$49,5,0),"$                   -")</f>
        <v>112365.46627957321</v>
      </c>
      <c r="D131" s="56">
        <f>IFERROR(C131/$C$5,"0"%)</f>
        <v>0.86055824131071368</v>
      </c>
    </row>
    <row r="132" spans="2:4" x14ac:dyDescent="0.35">
      <c r="B132" s="68" t="s">
        <v>82</v>
      </c>
      <c r="C132" s="69">
        <f>IFERROR(VLOOKUP($B$2&amp;$B$131&amp;B132,Pivots!$M$2:$Q$49,5,0),"-")</f>
        <v>68540.353925094038</v>
      </c>
      <c r="D132" s="70">
        <f>IFERROR(C132/$C$5,"0"%)</f>
        <v>0.52492076423052447</v>
      </c>
    </row>
    <row r="133" spans="2:4" x14ac:dyDescent="0.35">
      <c r="B133" s="31" t="s">
        <v>74</v>
      </c>
      <c r="C133" s="46" t="str">
        <f>IFERROR(VLOOKUP($B$2&amp;$B$131&amp;$B$132&amp;B133,Pivots!$M$50:$R$129,6,0),"-")</f>
        <v>-</v>
      </c>
      <c r="D133" s="32">
        <f>IFERROR(C133/$C$5,"0"%)</f>
        <v>0</v>
      </c>
    </row>
    <row r="134" spans="2:4" x14ac:dyDescent="0.35">
      <c r="B134" s="31" t="s">
        <v>85</v>
      </c>
      <c r="C134" s="46" t="str">
        <f>IFERROR(VLOOKUP($B$2&amp;$B$131&amp;$B$132&amp;B134,Pivots!$M$50:$R$129,6,0),"-")</f>
        <v>-</v>
      </c>
      <c r="D134" s="32">
        <f t="shared" ref="D134:D137" si="9">IFERROR(C134/$C$5,"0"%)</f>
        <v>0</v>
      </c>
    </row>
    <row r="135" spans="2:4" x14ac:dyDescent="0.35">
      <c r="B135" s="31" t="s">
        <v>81</v>
      </c>
      <c r="C135" s="46">
        <f>IFERROR(VLOOKUP($B$2&amp;$B$131&amp;$B$132&amp;B135,Pivots!$M$50:$R$129,6,0),"-")</f>
        <v>68540.353925094038</v>
      </c>
      <c r="D135" s="32">
        <f t="shared" si="9"/>
        <v>0.52492076423052447</v>
      </c>
    </row>
    <row r="136" spans="2:4" x14ac:dyDescent="0.35">
      <c r="B136" s="31" t="s">
        <v>78</v>
      </c>
      <c r="C136" s="46" t="str">
        <f>IFERROR(VLOOKUP($B$2&amp;$B$131&amp;$B$132&amp;B136,Pivots!$M$50:$R$129,6,0),"-")</f>
        <v>-</v>
      </c>
      <c r="D136" s="32">
        <f t="shared" si="9"/>
        <v>0</v>
      </c>
    </row>
    <row r="137" spans="2:4" x14ac:dyDescent="0.35">
      <c r="B137" s="31" t="s">
        <v>40</v>
      </c>
      <c r="C137" s="46" t="str">
        <f>IFERROR(VLOOKUP($B$2&amp;$B$131&amp;$B$132&amp;B137,Pivots!$M$50:$R$129,6,0),"-")</f>
        <v>-</v>
      </c>
      <c r="D137" s="32">
        <f t="shared" si="9"/>
        <v>0</v>
      </c>
    </row>
    <row r="138" spans="2:4" x14ac:dyDescent="0.35">
      <c r="B138" s="68" t="s">
        <v>61</v>
      </c>
      <c r="C138" s="69">
        <f>IFERROR(VLOOKUP($B$2&amp;$B$131&amp;B138,Pivots!$M$2:$Q$49,5,0),"-")</f>
        <v>1530.3338321497115</v>
      </c>
      <c r="D138" s="70">
        <f>IFERROR(C138/$C$5,"0"%)</f>
        <v>1.1720161316613038E-2</v>
      </c>
    </row>
    <row r="139" spans="2:4" x14ac:dyDescent="0.35">
      <c r="B139" s="31" t="s">
        <v>74</v>
      </c>
      <c r="C139" s="46" t="str">
        <f>IFERROR(VLOOKUP($B$2&amp;$B$131&amp;$B$138&amp;B139,Pivots!$M$50:$R$129,6,0),"-")</f>
        <v>-</v>
      </c>
      <c r="D139" s="32">
        <f>IFERROR(C139/$C$5,"0"%)</f>
        <v>0</v>
      </c>
    </row>
    <row r="140" spans="2:4" x14ac:dyDescent="0.35">
      <c r="B140" s="31" t="s">
        <v>85</v>
      </c>
      <c r="C140" s="46" t="str">
        <f>IFERROR(VLOOKUP($B$2&amp;$B$131&amp;$B$138&amp;B140,Pivots!$M$50:$R$129,6,0),"-")</f>
        <v>-</v>
      </c>
      <c r="D140" s="32">
        <f t="shared" ref="D140:D143" si="10">IFERROR(C140/$C$5,"0"%)</f>
        <v>0</v>
      </c>
    </row>
    <row r="141" spans="2:4" x14ac:dyDescent="0.35">
      <c r="B141" s="31" t="s">
        <v>81</v>
      </c>
      <c r="C141" s="46">
        <f>IFERROR(VLOOKUP($B$2&amp;$B$131&amp;$B$138&amp;B141,Pivots!$M$50:$R$129,6,0),"-")</f>
        <v>1521.7757870781575</v>
      </c>
      <c r="D141" s="32">
        <f t="shared" si="10"/>
        <v>1.1654618971089277E-2</v>
      </c>
    </row>
    <row r="142" spans="2:4" x14ac:dyDescent="0.35">
      <c r="B142" s="31" t="s">
        <v>78</v>
      </c>
      <c r="C142" s="46">
        <f>IFERROR(VLOOKUP($B$2&amp;$B$131&amp;$B$138&amp;B142,Pivots!$M$50:$R$129,6,0),"-")</f>
        <v>8.5580450715541332</v>
      </c>
      <c r="D142" s="32">
        <f t="shared" si="10"/>
        <v>6.5542345523762275E-5</v>
      </c>
    </row>
    <row r="143" spans="2:4" x14ac:dyDescent="0.35">
      <c r="B143" s="31" t="s">
        <v>40</v>
      </c>
      <c r="C143" s="46" t="str">
        <f>IFERROR(VLOOKUP($B$2&amp;$B$131&amp;$B$138&amp;B143,Pivots!$M$50:$R$129,6,0),"-")</f>
        <v>-</v>
      </c>
      <c r="D143" s="32">
        <f t="shared" si="10"/>
        <v>0</v>
      </c>
    </row>
    <row r="144" spans="2:4" x14ac:dyDescent="0.35">
      <c r="B144" s="68" t="s">
        <v>26</v>
      </c>
      <c r="C144" s="69">
        <f>IFERROR(VLOOKUP($B$2&amp;$B$131&amp;B144,Pivots!$M$2:$Q$49,5,0),"-")</f>
        <v>32972.246541788678</v>
      </c>
      <c r="D144" s="70">
        <f>IFERROR(C144/$C$5,"0"%)</f>
        <v>0.25252009746007792</v>
      </c>
    </row>
    <row r="145" spans="2:4" x14ac:dyDescent="0.35">
      <c r="B145" s="31" t="s">
        <v>74</v>
      </c>
      <c r="C145" s="46" t="str">
        <f>IFERROR(VLOOKUP($B$2&amp;$B$131&amp;$B$144&amp;B145,Pivots!$M$50:$R$129,6,0),"-")</f>
        <v>-</v>
      </c>
      <c r="D145" s="32">
        <f>IFERROR(C145/$C$5,"0"%)</f>
        <v>0</v>
      </c>
    </row>
    <row r="146" spans="2:4" x14ac:dyDescent="0.35">
      <c r="B146" s="31" t="s">
        <v>85</v>
      </c>
      <c r="C146" s="46" t="str">
        <f>IFERROR(VLOOKUP($B$2&amp;$B$131&amp;$B$144&amp;B146,Pivots!$M$50:$R$129,6,0),"-")</f>
        <v>-</v>
      </c>
      <c r="D146" s="32">
        <f t="shared" ref="D146:D149" si="11">IFERROR(C146/$C$5,"0"%)</f>
        <v>0</v>
      </c>
    </row>
    <row r="147" spans="2:4" x14ac:dyDescent="0.35">
      <c r="B147" s="31" t="s">
        <v>81</v>
      </c>
      <c r="C147" s="46">
        <f>IFERROR(VLOOKUP($B$2&amp;$B$131&amp;$B$144&amp;B147,Pivots!$M$50:$R$129,6,0),"-")</f>
        <v>22357.994207467291</v>
      </c>
      <c r="D147" s="32">
        <f t="shared" si="11"/>
        <v>0.17123015470377537</v>
      </c>
    </row>
    <row r="148" spans="2:4" x14ac:dyDescent="0.35">
      <c r="B148" s="31" t="s">
        <v>78</v>
      </c>
      <c r="C148" s="46">
        <f>IFERROR(VLOOKUP($B$2&amp;$B$131&amp;$B$144&amp;B148,Pivots!$M$50:$R$129,6,0),"-")</f>
        <v>10563.838165549289</v>
      </c>
      <c r="D148" s="32">
        <f t="shared" si="11"/>
        <v>8.090384256153528E-2</v>
      </c>
    </row>
    <row r="149" spans="2:4" x14ac:dyDescent="0.35">
      <c r="B149" s="31" t="s">
        <v>40</v>
      </c>
      <c r="C149" s="46">
        <f>IFERROR(VLOOKUP($B$2&amp;$B$131&amp;$B$144&amp;B149,Pivots!$M$50:$R$129,6,0),"-")</f>
        <v>50.414168772112518</v>
      </c>
      <c r="D149" s="32">
        <f t="shared" si="11"/>
        <v>3.8610019476737969E-4</v>
      </c>
    </row>
    <row r="150" spans="2:4" x14ac:dyDescent="0.35">
      <c r="B150" s="68" t="s">
        <v>77</v>
      </c>
      <c r="C150" s="69">
        <f>IFERROR(VLOOKUP($B$2&amp;$B$131&amp;B150,Pivots!$M$2:$Q$49,5,0),"-")</f>
        <v>240.20657933804759</v>
      </c>
      <c r="D150" s="70">
        <f>IFERROR(C150/$C$5,"0"%)</f>
        <v>1.8396377313301866E-3</v>
      </c>
    </row>
    <row r="151" spans="2:4" x14ac:dyDescent="0.35">
      <c r="B151" s="31" t="s">
        <v>74</v>
      </c>
      <c r="C151" s="46" t="str">
        <f>IFERROR(VLOOKUP($B$2&amp;$B$131&amp;$B$150&amp;B151,Pivots!$M$50:$R$129,6,0),"-")</f>
        <v>-</v>
      </c>
      <c r="D151" s="32">
        <f>IFERROR(C151/$C$5,"0"%)</f>
        <v>0</v>
      </c>
    </row>
    <row r="152" spans="2:4" x14ac:dyDescent="0.35">
      <c r="B152" s="31" t="s">
        <v>85</v>
      </c>
      <c r="C152" s="46" t="str">
        <f>IFERROR(VLOOKUP($B$2&amp;$B$131&amp;$B$150&amp;B152,Pivots!$M$50:$R$129,6,0),"-")</f>
        <v>-</v>
      </c>
      <c r="D152" s="32">
        <f t="shared" ref="D152:D155" si="12">IFERROR(C152/$C$5,"0"%)</f>
        <v>0</v>
      </c>
    </row>
    <row r="153" spans="2:4" x14ac:dyDescent="0.35">
      <c r="B153" s="31" t="s">
        <v>81</v>
      </c>
      <c r="C153" s="46">
        <f>IFERROR(VLOOKUP($B$2&amp;$B$131&amp;$B$150&amp;B153,Pivots!$M$50:$R$129,6,0),"-")</f>
        <v>156.04853857873974</v>
      </c>
      <c r="D153" s="32">
        <f t="shared" si="12"/>
        <v>1.1951078953769227E-3</v>
      </c>
    </row>
    <row r="154" spans="2:4" x14ac:dyDescent="0.35">
      <c r="B154" s="31" t="s">
        <v>78</v>
      </c>
      <c r="C154" s="46">
        <f>IFERROR(VLOOKUP($B$2&amp;$B$131&amp;$B$150&amp;B154,Pivots!$M$50:$R$129,6,0),"-")</f>
        <v>84.158040759307852</v>
      </c>
      <c r="D154" s="32">
        <f t="shared" si="12"/>
        <v>6.4452983595326388E-4</v>
      </c>
    </row>
    <row r="155" spans="2:4" x14ac:dyDescent="0.35">
      <c r="B155" s="31" t="s">
        <v>40</v>
      </c>
      <c r="C155" s="46" t="str">
        <f>IFERROR(VLOOKUP($B$2&amp;$B$131&amp;$B$150&amp;B155,Pivots!$M$50:$R$129,6,0),"-")</f>
        <v>-</v>
      </c>
      <c r="D155" s="32">
        <f t="shared" si="12"/>
        <v>0</v>
      </c>
    </row>
    <row r="156" spans="2:4" x14ac:dyDescent="0.35">
      <c r="B156" s="68" t="s">
        <v>80</v>
      </c>
      <c r="C156" s="69">
        <f>IFERROR(VLOOKUP($B$2&amp;$B$131&amp;B156,Pivots!$M$2:$Q$49,5,0),"-")</f>
        <v>47.868763805221711</v>
      </c>
      <c r="D156" s="70">
        <f>IFERROR(C156/$C$5,"0"%)</f>
        <v>3.6660604505877556E-4</v>
      </c>
    </row>
    <row r="157" spans="2:4" x14ac:dyDescent="0.35">
      <c r="B157" s="31" t="s">
        <v>74</v>
      </c>
      <c r="C157" s="46" t="str">
        <f>IFERROR(VLOOKUP($B$2&amp;$B$131&amp;$B$156&amp;B157,Pivots!$M$50:$R$129,6,0),"-")</f>
        <v>-</v>
      </c>
      <c r="D157" s="32">
        <f>IFERROR(C157/$C$5,"0"%)</f>
        <v>0</v>
      </c>
    </row>
    <row r="158" spans="2:4" x14ac:dyDescent="0.35">
      <c r="B158" s="31" t="s">
        <v>85</v>
      </c>
      <c r="C158" s="46" t="str">
        <f>IFERROR(VLOOKUP($B$2&amp;$B$131&amp;$B$156&amp;B158,Pivots!$M$50:$R$129,6,0),"-")</f>
        <v>-</v>
      </c>
      <c r="D158" s="32">
        <f t="shared" ref="D158:D161" si="13">IFERROR(C158/$C$5,"0"%)</f>
        <v>0</v>
      </c>
    </row>
    <row r="159" spans="2:4" x14ac:dyDescent="0.35">
      <c r="B159" s="31" t="s">
        <v>81</v>
      </c>
      <c r="C159" s="46">
        <f>IFERROR(VLOOKUP($B$2&amp;$B$131&amp;$B$156&amp;B159,Pivots!$M$50:$R$129,6,0),"-")</f>
        <v>6.9739999999999996E-2</v>
      </c>
      <c r="D159" s="32">
        <f t="shared" si="13"/>
        <v>5.3410833182222361E-7</v>
      </c>
    </row>
    <row r="160" spans="2:4" x14ac:dyDescent="0.35">
      <c r="B160" s="31" t="s">
        <v>78</v>
      </c>
      <c r="C160" s="46">
        <f>IFERROR(VLOOKUP($B$2&amp;$B$131&amp;$B$156&amp;B160,Pivots!$M$50:$R$129,6,0),"-")</f>
        <v>47.569411898961711</v>
      </c>
      <c r="D160" s="32">
        <f t="shared" si="13"/>
        <v>3.643134389893702E-4</v>
      </c>
    </row>
    <row r="161" spans="2:4" x14ac:dyDescent="0.35">
      <c r="B161" s="31" t="s">
        <v>40</v>
      </c>
      <c r="C161" s="46">
        <f>IFERROR(VLOOKUP($B$2&amp;$B$131&amp;$B$156&amp;B161,Pivots!$M$50:$R$129,6,0),"-")</f>
        <v>0.22961190626000003</v>
      </c>
      <c r="D161" s="32">
        <f t="shared" si="13"/>
        <v>1.7584977375831575E-6</v>
      </c>
    </row>
    <row r="162" spans="2:4" x14ac:dyDescent="0.35">
      <c r="B162" s="68" t="s">
        <v>20</v>
      </c>
      <c r="C162" s="69">
        <f>IFERROR(VLOOKUP($B$2&amp;$B$131&amp;B162,Pivots!$M$2:$Q$49,5,0),"-")</f>
        <v>6523.3726453755935</v>
      </c>
      <c r="D162" s="70">
        <f>IFERROR(C162/$C$5,"0"%)</f>
        <v>4.9959674239694357E-2</v>
      </c>
    </row>
    <row r="163" spans="2:4" x14ac:dyDescent="0.35">
      <c r="B163" s="31" t="s">
        <v>74</v>
      </c>
      <c r="C163" s="46" t="str">
        <f>IFERROR(VLOOKUP($B$2&amp;$B$131&amp;$B$162&amp;B163,Pivots!$M$50:$R$129,6,0),"-")</f>
        <v>-</v>
      </c>
      <c r="D163" s="32">
        <f>IFERROR(C163/$C$5,"0"%)</f>
        <v>0</v>
      </c>
    </row>
    <row r="164" spans="2:4" x14ac:dyDescent="0.35">
      <c r="B164" s="31" t="s">
        <v>85</v>
      </c>
      <c r="C164" s="46" t="str">
        <f>IFERROR(VLOOKUP($B$2&amp;$B$131&amp;$B$162&amp;B164,Pivots!$M$50:$R$129,6,0),"-")</f>
        <v>-</v>
      </c>
      <c r="D164" s="32">
        <f t="shared" ref="D164:D167" si="14">IFERROR(C164/$C$5,"0"%)</f>
        <v>0</v>
      </c>
    </row>
    <row r="165" spans="2:4" x14ac:dyDescent="0.35">
      <c r="B165" s="31" t="s">
        <v>81</v>
      </c>
      <c r="C165" s="46">
        <f>IFERROR(VLOOKUP($B$2&amp;$B$131&amp;$B$162&amp;B165,Pivots!$M$50:$R$129,6,0),"-")</f>
        <v>12.464324435943745</v>
      </c>
      <c r="D165" s="32">
        <f t="shared" si="14"/>
        <v>9.54588404326483E-5</v>
      </c>
    </row>
    <row r="166" spans="2:4" x14ac:dyDescent="0.35">
      <c r="B166" s="31" t="s">
        <v>78</v>
      </c>
      <c r="C166" s="46">
        <f>IFERROR(VLOOKUP($B$2&amp;$B$131&amp;$B$162&amp;B166,Pivots!$M$50:$R$129,6,0),"-")</f>
        <v>6510.9083209396495</v>
      </c>
      <c r="D166" s="32">
        <f t="shared" si="14"/>
        <v>4.986421539926171E-2</v>
      </c>
    </row>
    <row r="167" spans="2:4" x14ac:dyDescent="0.35">
      <c r="B167" s="31" t="s">
        <v>40</v>
      </c>
      <c r="C167" s="46" t="str">
        <f>IFERROR(VLOOKUP($B$2&amp;$B$131&amp;$B$162&amp;B167,Pivots!$M$50:$R$129,6,0),"-")</f>
        <v>-</v>
      </c>
      <c r="D167" s="32">
        <f t="shared" si="14"/>
        <v>0</v>
      </c>
    </row>
    <row r="168" spans="2:4" x14ac:dyDescent="0.35">
      <c r="B168" s="68" t="s">
        <v>28</v>
      </c>
      <c r="C168" s="69">
        <f>IFERROR(VLOOKUP($B$2&amp;$B$131&amp;B168,Pivots!$M$2:$Q$49,5,0),"-")</f>
        <v>2500.3079179465108</v>
      </c>
      <c r="D168" s="70">
        <f>IFERROR(C168/$C$5,"0"%)</f>
        <v>1.9148771022315863E-2</v>
      </c>
    </row>
    <row r="169" spans="2:4" x14ac:dyDescent="0.35">
      <c r="B169" s="31" t="s">
        <v>74</v>
      </c>
      <c r="C169" s="46" t="str">
        <f>IFERROR(VLOOKUP($B$2&amp;$B$131&amp;$B$168&amp;B169,Pivots!$M$50:$R$129,6,0),"-")</f>
        <v>-</v>
      </c>
      <c r="D169" s="32">
        <f>IFERROR(C169/$C$5,"0"%)</f>
        <v>0</v>
      </c>
    </row>
    <row r="170" spans="2:4" x14ac:dyDescent="0.35">
      <c r="B170" s="31" t="s">
        <v>85</v>
      </c>
      <c r="C170" s="46" t="str">
        <f>IFERROR(VLOOKUP($B$2&amp;$B$131&amp;$B$168&amp;B170,Pivots!$M$50:$R$129,6,0),"-")</f>
        <v>-</v>
      </c>
      <c r="D170" s="32">
        <f t="shared" ref="D170:D173" si="15">IFERROR(C170/$C$5,"0"%)</f>
        <v>0</v>
      </c>
    </row>
    <row r="171" spans="2:4" x14ac:dyDescent="0.35">
      <c r="B171" s="31" t="s">
        <v>81</v>
      </c>
      <c r="C171" s="46" t="str">
        <f>IFERROR(VLOOKUP($B$2&amp;$B$131&amp;$B$168&amp;B171,Pivots!$M$50:$R$129,6,0),"-")</f>
        <v>-</v>
      </c>
      <c r="D171" s="32">
        <f t="shared" si="15"/>
        <v>0</v>
      </c>
    </row>
    <row r="172" spans="2:4" x14ac:dyDescent="0.35">
      <c r="B172" s="31" t="s">
        <v>78</v>
      </c>
      <c r="C172" s="46">
        <f>IFERROR(VLOOKUP($B$2&amp;$B$131&amp;$B$168&amp;B172,Pivots!$M$50:$R$129,6,0),"-")</f>
        <v>2500.3079179465108</v>
      </c>
      <c r="D172" s="32">
        <f t="shared" si="15"/>
        <v>1.9148771022315863E-2</v>
      </c>
    </row>
    <row r="173" spans="2:4" x14ac:dyDescent="0.35">
      <c r="B173" s="31" t="s">
        <v>40</v>
      </c>
      <c r="C173" s="46" t="str">
        <f>IFERROR(VLOOKUP($B$2&amp;$B$131&amp;$B$168&amp;B173,Pivots!$M$50:$R$129,6,0),"-")</f>
        <v>-</v>
      </c>
      <c r="D173" s="32">
        <f t="shared" si="15"/>
        <v>0</v>
      </c>
    </row>
    <row r="174" spans="2:4" x14ac:dyDescent="0.35">
      <c r="B174" s="68" t="s">
        <v>27</v>
      </c>
      <c r="C174" s="69">
        <f>IFERROR(VLOOKUP($B$2&amp;$B$131&amp;B174,Pivots!$M$2:$Q$49,5,0),"-")</f>
        <v>10.776074075410513</v>
      </c>
      <c r="D174" s="70">
        <f>IFERROR(C174/$C$5,"0"%)</f>
        <v>8.2529265099085461E-5</v>
      </c>
    </row>
    <row r="175" spans="2:4" x14ac:dyDescent="0.35">
      <c r="B175" s="31" t="s">
        <v>74</v>
      </c>
      <c r="C175" s="46" t="str">
        <f>IFERROR(VLOOKUP($B$2&amp;$B$131&amp;$B$174&amp;B175,Pivots!$M$50:$R$129,6,0),"-")</f>
        <v>-</v>
      </c>
      <c r="D175" s="32">
        <f>IFERROR(C175/$C$5,"0"%)</f>
        <v>0</v>
      </c>
    </row>
    <row r="176" spans="2:4" x14ac:dyDescent="0.35">
      <c r="B176" s="31" t="s">
        <v>85</v>
      </c>
      <c r="C176" s="46" t="str">
        <f>IFERROR(VLOOKUP($B$2&amp;$B$131&amp;$B$174&amp;B176,Pivots!$M$50:$R$129,6,0),"-")</f>
        <v>-</v>
      </c>
      <c r="D176" s="32">
        <f t="shared" ref="D176:D179" si="16">IFERROR(C176/$C$5,"0"%)</f>
        <v>0</v>
      </c>
    </row>
    <row r="177" spans="2:4" x14ac:dyDescent="0.35">
      <c r="B177" s="31" t="s">
        <v>81</v>
      </c>
      <c r="C177" s="46">
        <f>IFERROR(VLOOKUP($B$2&amp;$B$131&amp;$B$174&amp;B177,Pivots!$M$50:$R$129,6,0),"-")</f>
        <v>7.5432518527873595</v>
      </c>
      <c r="D177" s="32">
        <f t="shared" si="16"/>
        <v>5.777048556935983E-5</v>
      </c>
    </row>
    <row r="178" spans="2:4" x14ac:dyDescent="0.35">
      <c r="B178" s="31" t="s">
        <v>78</v>
      </c>
      <c r="C178" s="46">
        <f>IFERROR(VLOOKUP($B$2&amp;$B$131&amp;$B$174&amp;B178,Pivots!$M$50:$R$129,6,0),"-")</f>
        <v>3.2328222226231529</v>
      </c>
      <c r="D178" s="32">
        <f t="shared" si="16"/>
        <v>2.4758779529725633E-5</v>
      </c>
    </row>
    <row r="179" spans="2:4" x14ac:dyDescent="0.35">
      <c r="B179" s="31" t="s">
        <v>40</v>
      </c>
      <c r="C179" s="46" t="str">
        <f>IFERROR(VLOOKUP($B$2&amp;$B$131&amp;$B$174&amp;B179,Pivots!$M$50:$R$129,6,0),"-")</f>
        <v>-</v>
      </c>
      <c r="D179" s="32">
        <f t="shared" si="16"/>
        <v>0</v>
      </c>
    </row>
    <row r="180" spans="2:4" ht="18.5" x14ac:dyDescent="0.45">
      <c r="B180" s="54" t="s">
        <v>11</v>
      </c>
      <c r="C180" s="55">
        <f>IFERROR(VLOOKUP($B$2&amp;B180,Pivots!$M$2:$Q$49,5,0),"-")</f>
        <v>18207.295545855057</v>
      </c>
      <c r="D180" s="56">
        <f>IFERROR(C180/$C$5,"0"%)</f>
        <v>0.1394417586892866</v>
      </c>
    </row>
    <row r="181" spans="2:4" x14ac:dyDescent="0.35">
      <c r="B181" s="71" t="s">
        <v>35</v>
      </c>
      <c r="C181" s="69">
        <f>IFERROR(VLOOKUP($B$2&amp;$B$180&amp;B181,Pivots!$M$2:$Q$49,5,0),"-")</f>
        <v>4877.0039299705522</v>
      </c>
      <c r="D181" s="70">
        <f>IFERROR(C181/$C$5,"0"%)</f>
        <v>3.7350852212890744E-2</v>
      </c>
    </row>
    <row r="182" spans="2:4" x14ac:dyDescent="0.35">
      <c r="B182" s="31" t="s">
        <v>74</v>
      </c>
      <c r="C182" s="46" t="str">
        <f>IFERROR(VLOOKUP($B$2&amp;$B$180&amp;$B$181&amp;B182,Pivots!$M$50:$R$129,6,0),"-")</f>
        <v>-</v>
      </c>
      <c r="D182" s="32">
        <f>IFERROR(C182/$C$5,"0"%)</f>
        <v>0</v>
      </c>
    </row>
    <row r="183" spans="2:4" x14ac:dyDescent="0.35">
      <c r="B183" s="31" t="s">
        <v>85</v>
      </c>
      <c r="C183" s="46">
        <f>IFERROR(VLOOKUP($B$2&amp;$B$180&amp;$B$181&amp;B183,Pivots!$M$50:$R$129,6,0),"-")</f>
        <v>572.6914740038776</v>
      </c>
      <c r="D183" s="32">
        <f t="shared" ref="D183:D186" si="17">IFERROR(C183/$C$5,"0"%)</f>
        <v>4.3859949502297307E-3</v>
      </c>
    </row>
    <row r="184" spans="2:4" x14ac:dyDescent="0.35">
      <c r="B184" s="31" t="s">
        <v>81</v>
      </c>
      <c r="C184" s="46">
        <f>IFERROR(VLOOKUP($B$2&amp;$B$180&amp;$B$181&amp;B184,Pivots!$M$50:$R$129,6,0),"-")</f>
        <v>1529.2110460452116</v>
      </c>
      <c r="D184" s="32">
        <f t="shared" si="17"/>
        <v>1.1711562386110205E-2</v>
      </c>
    </row>
    <row r="185" spans="2:4" x14ac:dyDescent="0.35">
      <c r="B185" s="31" t="s">
        <v>78</v>
      </c>
      <c r="C185" s="46">
        <f>IFERROR(VLOOKUP($B$2&amp;$B$180&amp;$B$181&amp;B185,Pivots!$M$50:$R$129,6,0),"-")</f>
        <v>2719.044469887775</v>
      </c>
      <c r="D185" s="32">
        <f t="shared" si="17"/>
        <v>2.0823979150590793E-2</v>
      </c>
    </row>
    <row r="186" spans="2:4" x14ac:dyDescent="0.35">
      <c r="B186" s="31" t="s">
        <v>40</v>
      </c>
      <c r="C186" s="46">
        <f>IFERROR(VLOOKUP($B$2&amp;$B$180&amp;$B$181&amp;B186,Pivots!$M$50:$R$129,6,0),"-")</f>
        <v>56.056940033690083</v>
      </c>
      <c r="D186" s="32">
        <f t="shared" si="17"/>
        <v>4.293157259600321E-4</v>
      </c>
    </row>
    <row r="187" spans="2:4" x14ac:dyDescent="0.35">
      <c r="B187" s="71" t="s">
        <v>31</v>
      </c>
      <c r="C187" s="69">
        <f>IFERROR(VLOOKUP($B$2&amp;$B$180&amp;B187,Pivots!$M$2:$Q$49,5,0),"-")</f>
        <v>1061.1910661657791</v>
      </c>
      <c r="D187" s="70">
        <f>IFERROR(C187/$C$5,"0"%)</f>
        <v>8.1272008903706811E-3</v>
      </c>
    </row>
    <row r="188" spans="2:4" x14ac:dyDescent="0.35">
      <c r="B188" s="31" t="s">
        <v>74</v>
      </c>
      <c r="C188" s="46" t="str">
        <f>IFERROR(VLOOKUP($B$2&amp;$B$180&amp;$B$187&amp;B188,Pivots!$M$50:$R$129,6,0),"-")</f>
        <v>-</v>
      </c>
      <c r="D188" s="32">
        <f>IFERROR(C188/$C$5,"0"%)</f>
        <v>0</v>
      </c>
    </row>
    <row r="189" spans="2:4" x14ac:dyDescent="0.35">
      <c r="B189" s="31" t="s">
        <v>85</v>
      </c>
      <c r="C189" s="46">
        <f>IFERROR(VLOOKUP($B$2&amp;$B$180&amp;$B$187&amp;B189,Pivots!$M$50:$R$129,6,0),"-")</f>
        <v>834.08833279887654</v>
      </c>
      <c r="D189" s="32">
        <f t="shared" ref="D189:D192" si="18">IFERROR(C189/$C$5,"0"%)</f>
        <v>6.3879198167993648E-3</v>
      </c>
    </row>
    <row r="190" spans="2:4" x14ac:dyDescent="0.35">
      <c r="B190" s="31" t="s">
        <v>81</v>
      </c>
      <c r="C190" s="46" t="str">
        <f>IFERROR(VLOOKUP($B$2&amp;$B$180&amp;$B$187&amp;B190,Pivots!$M$50:$R$129,6,0),"-")</f>
        <v>-</v>
      </c>
      <c r="D190" s="32">
        <f t="shared" si="18"/>
        <v>0</v>
      </c>
    </row>
    <row r="191" spans="2:4" x14ac:dyDescent="0.35">
      <c r="B191" s="31" t="s">
        <v>78</v>
      </c>
      <c r="C191" s="46" t="str">
        <f>IFERROR(VLOOKUP($B$2&amp;$B$180&amp;$B$187&amp;B191,Pivots!$M$50:$R$129,6,0),"-")</f>
        <v>-</v>
      </c>
      <c r="D191" s="32">
        <f t="shared" si="18"/>
        <v>0</v>
      </c>
    </row>
    <row r="192" spans="2:4" x14ac:dyDescent="0.35">
      <c r="B192" s="31" t="s">
        <v>40</v>
      </c>
      <c r="C192" s="46">
        <f>IFERROR(VLOOKUP($B$2&amp;$B$180&amp;$B$187&amp;B192,Pivots!$M$50:$R$129,6,0),"-")</f>
        <v>227.10273336690253</v>
      </c>
      <c r="D192" s="32">
        <f t="shared" si="18"/>
        <v>1.7392810735713158E-3</v>
      </c>
    </row>
    <row r="193" spans="2:4" x14ac:dyDescent="0.35">
      <c r="B193" s="71" t="s">
        <v>65</v>
      </c>
      <c r="C193" s="69">
        <f>IFERROR(VLOOKUP($B$2&amp;$B$180&amp;B193,Pivots!$M$2:$Q$49,5,0),"-")</f>
        <v>2841.4820335929817</v>
      </c>
      <c r="D193" s="70">
        <f>IFERROR(C193/$C$5,"0"%)</f>
        <v>2.176167520598175E-2</v>
      </c>
    </row>
    <row r="194" spans="2:4" x14ac:dyDescent="0.35">
      <c r="B194" s="31" t="s">
        <v>74</v>
      </c>
      <c r="C194" s="46" t="str">
        <f>IFERROR(VLOOKUP($B$2&amp;$B$180&amp;$B$193&amp;B194,Pivots!$M$50:$R$129,6,0),"-")</f>
        <v>-</v>
      </c>
      <c r="D194" s="32">
        <f>IFERROR(C194/$C$5,"0"%)</f>
        <v>0</v>
      </c>
    </row>
    <row r="195" spans="2:4" x14ac:dyDescent="0.35">
      <c r="B195" s="31" t="s">
        <v>85</v>
      </c>
      <c r="C195" s="46">
        <f>IFERROR(VLOOKUP($B$2&amp;$B$180&amp;$B$193&amp;B195,Pivots!$M$50:$R$129,6,0),"-")</f>
        <v>675.82068215235245</v>
      </c>
      <c r="D195" s="32">
        <f t="shared" ref="D195:D198" si="19">IFERROR(C195/$C$5,"0"%)</f>
        <v>5.1758167071314911E-3</v>
      </c>
    </row>
    <row r="196" spans="2:4" x14ac:dyDescent="0.35">
      <c r="B196" s="31" t="s">
        <v>81</v>
      </c>
      <c r="C196" s="46">
        <f>IFERROR(VLOOKUP($B$2&amp;$B$180&amp;$B$193&amp;B196,Pivots!$M$50:$R$129,6,0),"-")</f>
        <v>2108.8980733060694</v>
      </c>
      <c r="D196" s="32">
        <f t="shared" si="19"/>
        <v>1.6151133236544397E-2</v>
      </c>
    </row>
    <row r="197" spans="2:4" x14ac:dyDescent="0.35">
      <c r="B197" s="31" t="s">
        <v>78</v>
      </c>
      <c r="C197" s="46">
        <f>IFERROR(VLOOKUP($B$2&amp;$B$180&amp;$B$193&amp;B197,Pivots!$M$50:$R$129,6,0),"-")</f>
        <v>56.763278134560032</v>
      </c>
      <c r="D197" s="32">
        <f t="shared" si="19"/>
        <v>4.3472526230586123E-4</v>
      </c>
    </row>
    <row r="198" spans="2:4" x14ac:dyDescent="0.35">
      <c r="B198" s="31" t="s">
        <v>40</v>
      </c>
      <c r="C198" s="46" t="str">
        <f>IFERROR(VLOOKUP($B$2&amp;$B$180&amp;$B$193&amp;B198,Pivots!$M$50:$R$129,6,0),"-")</f>
        <v>-</v>
      </c>
      <c r="D198" s="32">
        <f t="shared" si="19"/>
        <v>0</v>
      </c>
    </row>
    <row r="199" spans="2:4" x14ac:dyDescent="0.35">
      <c r="B199" s="71" t="s">
        <v>67</v>
      </c>
      <c r="C199" s="69">
        <f>IFERROR(VLOOKUP($B$2&amp;$B$180&amp;B199,Pivots!$M$2:$Q$49,5,0),"-")</f>
        <v>1180.0136148920635</v>
      </c>
      <c r="D199" s="70">
        <f>IFERROR(C199/$C$5,"0"%)</f>
        <v>9.0372111181174636E-3</v>
      </c>
    </row>
    <row r="200" spans="2:4" x14ac:dyDescent="0.35">
      <c r="B200" s="31" t="s">
        <v>74</v>
      </c>
      <c r="C200" s="46" t="str">
        <f>IFERROR(VLOOKUP($B$2&amp;$B$180&amp;$B$199&amp;B200,Pivots!$M$50:$R$129,6,0),"-")</f>
        <v>-</v>
      </c>
      <c r="D200" s="32">
        <f>IFERROR(C200/$C$5,"0"%)</f>
        <v>0</v>
      </c>
    </row>
    <row r="201" spans="2:4" x14ac:dyDescent="0.35">
      <c r="B201" s="31" t="s">
        <v>85</v>
      </c>
      <c r="C201" s="46">
        <f>IFERROR(VLOOKUP($B$2&amp;$B$180&amp;$B$199&amp;B201,Pivots!$M$50:$R$129,6,0),"-")</f>
        <v>321.62803760290188</v>
      </c>
      <c r="D201" s="32">
        <f t="shared" ref="D201:D204" si="20">IFERROR(C201/$C$5,"0"%)</f>
        <v>2.4632092720295578E-3</v>
      </c>
    </row>
    <row r="202" spans="2:4" x14ac:dyDescent="0.35">
      <c r="B202" s="31" t="s">
        <v>81</v>
      </c>
      <c r="C202" s="46">
        <f>IFERROR(VLOOKUP($B$2&amp;$B$180&amp;$B$199&amp;B202,Pivots!$M$50:$R$129,6,0),"-")</f>
        <v>839.31363594728202</v>
      </c>
      <c r="D202" s="32">
        <f t="shared" si="20"/>
        <v>6.4279381412596492E-3</v>
      </c>
    </row>
    <row r="203" spans="2:4" x14ac:dyDescent="0.35">
      <c r="B203" s="31" t="s">
        <v>78</v>
      </c>
      <c r="C203" s="46" t="str">
        <f>IFERROR(VLOOKUP($B$2&amp;$B$180&amp;$B$199&amp;B203,Pivots!$M$50:$R$129,6,0),"-")</f>
        <v>-</v>
      </c>
      <c r="D203" s="32">
        <f t="shared" si="20"/>
        <v>0</v>
      </c>
    </row>
    <row r="204" spans="2:4" x14ac:dyDescent="0.35">
      <c r="B204" s="31" t="s">
        <v>40</v>
      </c>
      <c r="C204" s="46">
        <f>IFERROR(VLOOKUP($B$2&amp;$B$180&amp;$B$199&amp;B204,Pivots!$M$50:$R$129,6,0),"-")</f>
        <v>19.071941341879413</v>
      </c>
      <c r="D204" s="32">
        <f t="shared" si="20"/>
        <v>1.4606370482825515E-4</v>
      </c>
    </row>
    <row r="205" spans="2:4" x14ac:dyDescent="0.35">
      <c r="B205" s="71" t="s">
        <v>66</v>
      </c>
      <c r="C205" s="69">
        <f>IFERROR(VLOOKUP($B$2&amp;$B$180&amp;B205,Pivots!$M$2:$Q$49,5,0),"-")</f>
        <v>295.28647305239468</v>
      </c>
      <c r="D205" s="70">
        <f>IFERROR(C205/$C$5,"0"%)</f>
        <v>2.2614706844233229E-3</v>
      </c>
    </row>
    <row r="206" spans="2:4" x14ac:dyDescent="0.35">
      <c r="B206" s="31" t="s">
        <v>74</v>
      </c>
      <c r="C206" s="46" t="str">
        <f>IFERROR(VLOOKUP($B$2&amp;$B$180&amp;$B$205&amp;B206,Pivots!$M$50:$R$129,6,0),"-")</f>
        <v>-</v>
      </c>
      <c r="D206" s="32">
        <f>IFERROR(C206/$C$5,"0"%)</f>
        <v>0</v>
      </c>
    </row>
    <row r="207" spans="2:4" x14ac:dyDescent="0.35">
      <c r="B207" s="31" t="s">
        <v>85</v>
      </c>
      <c r="C207" s="46" t="str">
        <f>IFERROR(VLOOKUP($B$2&amp;$B$180&amp;$B$205&amp;B207,Pivots!$M$50:$R$129,6,0),"-")</f>
        <v>-</v>
      </c>
      <c r="D207" s="32">
        <f t="shared" ref="D207:D210" si="21">IFERROR(C207/$C$5,"0"%)</f>
        <v>0</v>
      </c>
    </row>
    <row r="208" spans="2:4" x14ac:dyDescent="0.35">
      <c r="B208" s="31" t="s">
        <v>81</v>
      </c>
      <c r="C208" s="46">
        <f>IFERROR(VLOOKUP($B$2&amp;$B$180&amp;$B$205&amp;B208,Pivots!$M$50:$R$129,6,0),"-")</f>
        <v>295.28647305239468</v>
      </c>
      <c r="D208" s="32">
        <f t="shared" si="21"/>
        <v>2.2614706844233229E-3</v>
      </c>
    </row>
    <row r="209" spans="2:4" x14ac:dyDescent="0.35">
      <c r="B209" s="31" t="s">
        <v>78</v>
      </c>
      <c r="C209" s="46" t="str">
        <f>IFERROR(VLOOKUP($B$2&amp;$B$180&amp;$B$205&amp;B209,Pivots!$M$50:$R$129,6,0),"-")</f>
        <v>-</v>
      </c>
      <c r="D209" s="32">
        <f t="shared" si="21"/>
        <v>0</v>
      </c>
    </row>
    <row r="210" spans="2:4" x14ac:dyDescent="0.35">
      <c r="B210" s="31" t="s">
        <v>40</v>
      </c>
      <c r="C210" s="46" t="str">
        <f>IFERROR(VLOOKUP($B$2&amp;$B$180&amp;$B$205&amp;B210,Pivots!$M$50:$R$129,6,0),"-")</f>
        <v>-</v>
      </c>
      <c r="D210" s="32">
        <f t="shared" si="21"/>
        <v>0</v>
      </c>
    </row>
    <row r="211" spans="2:4" x14ac:dyDescent="0.35">
      <c r="B211" s="71" t="s">
        <v>12</v>
      </c>
      <c r="C211" s="69">
        <f>IFERROR(VLOOKUP($B$2&amp;$B$180&amp;B211,Pivots!$M$2:$Q$49,5,0),""-"")</f>
        <v>7258.6974569670192</v>
      </c>
      <c r="D211" s="70">
        <f>IFERROR(C211/$C$5,"0"%)</f>
        <v>5.5591207197345449E-2</v>
      </c>
    </row>
    <row r="212" spans="2:4" x14ac:dyDescent="0.35">
      <c r="B212" s="31" t="s">
        <v>74</v>
      </c>
      <c r="C212" s="46">
        <f>IFERROR(VLOOKUP($B$2&amp;$B$180&amp;$B$211&amp;B212,Pivots!$M$50:$R$129,6,0),"-")</f>
        <v>6072.4478780703221</v>
      </c>
      <c r="D212" s="32">
        <f>IFERROR(C212/$C$5,"0"%)</f>
        <v>4.6506237542780923E-2</v>
      </c>
    </row>
    <row r="213" spans="2:4" x14ac:dyDescent="0.35">
      <c r="B213" s="31" t="s">
        <v>85</v>
      </c>
      <c r="C213" s="46" t="str">
        <f>IFERROR(VLOOKUP($B$2&amp;$B$180&amp;$B$211&amp;B213,Pivots!$M$50:$R$129,6,0),"-")</f>
        <v>-</v>
      </c>
      <c r="D213" s="32">
        <f t="shared" ref="D213:D216" si="22">IFERROR(C213/$C$5,"0"%)</f>
        <v>0</v>
      </c>
    </row>
    <row r="214" spans="2:4" x14ac:dyDescent="0.35">
      <c r="B214" s="31" t="s">
        <v>81</v>
      </c>
      <c r="C214" s="46" t="str">
        <f>IFERROR(VLOOKUP($B$2&amp;$B$180&amp;$B$211&amp;B214,Pivots!$M$50:$R$129,6,0),"-")</f>
        <v>-</v>
      </c>
      <c r="D214" s="32">
        <f t="shared" si="22"/>
        <v>0</v>
      </c>
    </row>
    <row r="215" spans="2:4" x14ac:dyDescent="0.35">
      <c r="B215" s="31" t="s">
        <v>78</v>
      </c>
      <c r="C215" s="46">
        <f>IFERROR(VLOOKUP($B$2&amp;$B$180&amp;$B$211&amp;B215,Pivots!$M$50:$R$129,6,0),"-")</f>
        <v>545.99524669674884</v>
      </c>
      <c r="D215" s="32">
        <f t="shared" si="22"/>
        <v>4.181540154804474E-3</v>
      </c>
    </row>
    <row r="216" spans="2:4" x14ac:dyDescent="0.35">
      <c r="B216" s="31" t="s">
        <v>40</v>
      </c>
      <c r="C216" s="46">
        <f>IFERROR(VLOOKUP($B$2&amp;$B$180&amp;$B$211&amp;B216,Pivots!$M$50:$R$129,6,0),"-")</f>
        <v>640.25433219994864</v>
      </c>
      <c r="D216" s="32">
        <f t="shared" si="22"/>
        <v>4.9034294997600571E-3</v>
      </c>
    </row>
    <row r="217" spans="2:4" x14ac:dyDescent="0.35">
      <c r="B217" s="71" t="s">
        <v>24</v>
      </c>
      <c r="C217" s="69">
        <f>IFERROR(VLOOKUP($B$2&amp;$B$180&amp;B217,Pivots!$M$2:$Q$49,5,0),""-"")</f>
        <v>159.069885744153</v>
      </c>
      <c r="D217" s="70">
        <f>IFERROR(C217/$C$5,"0"%)</f>
        <v>1.2182470794086791E-3</v>
      </c>
    </row>
    <row r="218" spans="2:4" x14ac:dyDescent="0.35">
      <c r="B218" s="31" t="s">
        <v>74</v>
      </c>
      <c r="C218" s="46" t="str">
        <f>IFERROR(VLOOKUP($B$2&amp;$B$180&amp;$B$217&amp;B218,Pivots!$M$50:$R$129,6,0),"-")</f>
        <v>-</v>
      </c>
      <c r="D218" s="32">
        <f>IFERROR(C218/$C$5,"0"%)</f>
        <v>0</v>
      </c>
    </row>
    <row r="219" spans="2:4" x14ac:dyDescent="0.35">
      <c r="B219" s="31" t="s">
        <v>85</v>
      </c>
      <c r="C219" s="46" t="str">
        <f>IFERROR(VLOOKUP($B$2&amp;$B$180&amp;$B$217&amp;B219,Pivots!$M$50:$R$129,6,0),"-")</f>
        <v>-</v>
      </c>
      <c r="D219" s="32">
        <f t="shared" ref="D219:D222" si="23">IFERROR(C219/$C$5,"0"%)</f>
        <v>0</v>
      </c>
    </row>
    <row r="220" spans="2:4" x14ac:dyDescent="0.35">
      <c r="B220" s="31" t="s">
        <v>81</v>
      </c>
      <c r="C220" s="46" t="str">
        <f>IFERROR(VLOOKUP($B$2&amp;$B$180&amp;$B$217&amp;B220,Pivots!$M$50:$R$129,6,0),"-")</f>
        <v>-</v>
      </c>
      <c r="D220" s="32">
        <f t="shared" si="23"/>
        <v>0</v>
      </c>
    </row>
    <row r="221" spans="2:4" x14ac:dyDescent="0.35">
      <c r="B221" s="31" t="s">
        <v>78</v>
      </c>
      <c r="C221" s="46">
        <f>IFERROR(VLOOKUP($B$2&amp;$B$180&amp;$B$217&amp;B221,Pivots!$M$50:$R$129,6,0),"-")</f>
        <v>159.069885744153</v>
      </c>
      <c r="D221" s="32">
        <f t="shared" si="23"/>
        <v>1.2182470794086791E-3</v>
      </c>
    </row>
    <row r="222" spans="2:4" x14ac:dyDescent="0.35">
      <c r="B222" s="31" t="s">
        <v>40</v>
      </c>
      <c r="C222" s="46" t="str">
        <f>IFERROR(VLOOKUP($B$2&amp;$B$180&amp;$B$217&amp;B222,Pivots!$M$50:$R$129,6,0),"-")</f>
        <v>-</v>
      </c>
      <c r="D222" s="32">
        <f t="shared" si="23"/>
        <v>0</v>
      </c>
    </row>
    <row r="223" spans="2:4" x14ac:dyDescent="0.35">
      <c r="B223" s="71" t="s">
        <v>55</v>
      </c>
      <c r="C223" s="69">
        <f>IFERROR(VLOOKUP($B$2&amp;$B$180&amp;B223,Pivots!$M$2:$Q$49,5,0),"-")</f>
        <v>126.61958481210431</v>
      </c>
      <c r="D223" s="70">
        <f>IFERROR(C223/$C$5,"0"%)</f>
        <v>9.69724336392538E-4</v>
      </c>
    </row>
    <row r="224" spans="2:4" x14ac:dyDescent="0.35">
      <c r="B224" s="31" t="s">
        <v>74</v>
      </c>
      <c r="C224" s="46" t="str">
        <f>IFERROR(VLOOKUP($B$2&amp;$B$180&amp;$B$223&amp;B224,Pivots!$M$50:$R$129,6,0),"-")</f>
        <v>-</v>
      </c>
      <c r="D224" s="32">
        <f>IFERROR(C224/$C$5,"0"%)</f>
        <v>0</v>
      </c>
    </row>
    <row r="225" spans="2:4" x14ac:dyDescent="0.35">
      <c r="B225" s="31" t="s">
        <v>85</v>
      </c>
      <c r="C225" s="46" t="str">
        <f>IFERROR(VLOOKUP($B$2&amp;$B$180&amp;$B$223&amp;B225,Pivots!$M$50:$R$129,6,0),"-")</f>
        <v>-</v>
      </c>
      <c r="D225" s="32">
        <f t="shared" ref="D225:D228" si="24">IFERROR(C225/$C$5,"0"%)</f>
        <v>0</v>
      </c>
    </row>
    <row r="226" spans="2:4" x14ac:dyDescent="0.35">
      <c r="B226" s="31" t="s">
        <v>81</v>
      </c>
      <c r="C226" s="46" t="str">
        <f>IFERROR(VLOOKUP($B$2&amp;$B$180&amp;$B$223&amp;B226,Pivots!$M$50:$R$129,6,0),"-")</f>
        <v>-</v>
      </c>
      <c r="D226" s="32">
        <f t="shared" si="24"/>
        <v>0</v>
      </c>
    </row>
    <row r="227" spans="2:4" x14ac:dyDescent="0.35">
      <c r="B227" s="31" t="s">
        <v>78</v>
      </c>
      <c r="C227" s="46">
        <f>IFERROR(VLOOKUP($B$2&amp;$B$180&amp;$B$223&amp;B227,Pivots!$M$50:$R$129,6,0),"-")</f>
        <v>126.55134559388334</v>
      </c>
      <c r="D227" s="32">
        <f t="shared" si="24"/>
        <v>9.6920172189570906E-4</v>
      </c>
    </row>
    <row r="228" spans="2:4" x14ac:dyDescent="0.35">
      <c r="B228" s="31" t="s">
        <v>40</v>
      </c>
      <c r="C228" s="46">
        <f>IFERROR(VLOOKUP($B$2&amp;$B$180&amp;$B$223&amp;B228,Pivots!$M$50:$R$129,6,0),"-")</f>
        <v>6.823921822096933E-2</v>
      </c>
      <c r="D228" s="32">
        <f t="shared" si="24"/>
        <v>5.2261449682900231E-7</v>
      </c>
    </row>
    <row r="229" spans="2:4" x14ac:dyDescent="0.35">
      <c r="B229" s="71" t="s">
        <v>13</v>
      </c>
      <c r="C229" s="69">
        <f>IFERROR(VLOOKUP($B$2&amp;$B$180&amp;B229,Pivots!$M$2:$Q$49,5,0),"-")</f>
        <v>407.93150065799665</v>
      </c>
      <c r="D229" s="70">
        <f>IFERROR(C229/$C$5,"0"%)</f>
        <v>3.1241699643558781E-3</v>
      </c>
    </row>
    <row r="230" spans="2:4" x14ac:dyDescent="0.35">
      <c r="B230" s="31" t="s">
        <v>74</v>
      </c>
      <c r="C230" s="46" t="str">
        <f>IFERROR(VLOOKUP($B$2&amp;$B$180&amp;$B$229&amp;B230,Pivots!$M$50:$R$129,6,0),"-")</f>
        <v>-</v>
      </c>
      <c r="D230" s="32">
        <f>IFERROR(C230/$C$5,"0"%)</f>
        <v>0</v>
      </c>
    </row>
    <row r="231" spans="2:4" x14ac:dyDescent="0.35">
      <c r="B231" s="31" t="s">
        <v>85</v>
      </c>
      <c r="C231" s="46" t="str">
        <f>IFERROR(VLOOKUP($B$2&amp;$B$180&amp;$B$229&amp;B231,Pivots!$M$50:$R$129,6,0),"-")</f>
        <v>-</v>
      </c>
      <c r="D231" s="32">
        <f t="shared" ref="D231:D234" si="25">IFERROR(C231/$C$5,"0"%)</f>
        <v>0</v>
      </c>
    </row>
    <row r="232" spans="2:4" x14ac:dyDescent="0.35">
      <c r="B232" s="31" t="s">
        <v>81</v>
      </c>
      <c r="C232" s="46">
        <f>IFERROR(VLOOKUP($B$2&amp;$B$180&amp;$B$229&amp;B232,Pivots!$M$50:$R$129,6,0),"-")</f>
        <v>407.93150065799665</v>
      </c>
      <c r="D232" s="32">
        <f t="shared" si="25"/>
        <v>3.1241699643558781E-3</v>
      </c>
    </row>
    <row r="233" spans="2:4" x14ac:dyDescent="0.35">
      <c r="B233" s="31" t="s">
        <v>78</v>
      </c>
      <c r="C233" s="46" t="str">
        <f>IFERROR(VLOOKUP($B$2&amp;$B$180&amp;$B$229&amp;B233,Pivots!$M$50:$R$129,6,0),"-")</f>
        <v>-</v>
      </c>
      <c r="D233" s="32">
        <f t="shared" si="25"/>
        <v>0</v>
      </c>
    </row>
    <row r="234" spans="2:4" x14ac:dyDescent="0.35">
      <c r="B234" s="31" t="s">
        <v>40</v>
      </c>
      <c r="C234" s="46" t="str">
        <f>IFERROR(VLOOKUP($B$2&amp;$B$180&amp;$B$229&amp;B234,Pivots!$M$50:$R$129,6,0),"-")</f>
        <v>-</v>
      </c>
      <c r="D234" s="32">
        <f t="shared" si="25"/>
        <v>0</v>
      </c>
    </row>
    <row r="235" spans="2:4" x14ac:dyDescent="0.35">
      <c r="B235" s="13"/>
      <c r="C235" s="13"/>
      <c r="D235" s="13"/>
    </row>
    <row r="236" spans="2:4" x14ac:dyDescent="0.35">
      <c r="B236" s="13"/>
      <c r="C236" s="13"/>
      <c r="D236" s="13"/>
    </row>
    <row r="237" spans="2:4" x14ac:dyDescent="0.35">
      <c r="B237" s="13"/>
      <c r="C237" s="13"/>
      <c r="D237" s="13"/>
    </row>
    <row r="238" spans="2:4" x14ac:dyDescent="0.35">
      <c r="B238" s="13"/>
      <c r="C238" s="13"/>
      <c r="D238" s="13"/>
    </row>
    <row r="239" spans="2:4" x14ac:dyDescent="0.35">
      <c r="B239" s="13"/>
      <c r="C239" s="13"/>
      <c r="D239" s="13"/>
    </row>
    <row r="240" spans="2:4" x14ac:dyDescent="0.35">
      <c r="B240" s="13"/>
      <c r="C240" s="13"/>
      <c r="D240" s="13"/>
    </row>
    <row r="241" spans="2:4" x14ac:dyDescent="0.35">
      <c r="B241" s="13"/>
      <c r="C241" s="13"/>
      <c r="D241" s="13"/>
    </row>
    <row r="242" spans="2:4" x14ac:dyDescent="0.35">
      <c r="B242" s="13"/>
      <c r="C242" s="13"/>
      <c r="D242" s="13"/>
    </row>
    <row r="243" spans="2:4" x14ac:dyDescent="0.35">
      <c r="B243" s="13"/>
      <c r="C243" s="13"/>
      <c r="D243" s="13"/>
    </row>
    <row r="244" spans="2:4" x14ac:dyDescent="0.35">
      <c r="B244" s="13"/>
      <c r="C244" s="13"/>
      <c r="D244" s="13"/>
    </row>
    <row r="245" spans="2:4" x14ac:dyDescent="0.35">
      <c r="B245" s="13"/>
      <c r="C245" s="13"/>
      <c r="D245" s="13"/>
    </row>
    <row r="246" spans="2:4" x14ac:dyDescent="0.35">
      <c r="B246" s="13"/>
      <c r="C246" s="13"/>
      <c r="D246" s="13"/>
    </row>
    <row r="247" spans="2:4" x14ac:dyDescent="0.35">
      <c r="B247" s="13"/>
      <c r="C247" s="13"/>
      <c r="D247" s="13"/>
    </row>
    <row r="248" spans="2:4" x14ac:dyDescent="0.35">
      <c r="B248" s="13"/>
      <c r="C248" s="13"/>
      <c r="D248" s="13"/>
    </row>
    <row r="249" spans="2:4" x14ac:dyDescent="0.35">
      <c r="B249" s="13"/>
      <c r="C249" s="13"/>
      <c r="D249" s="13"/>
    </row>
    <row r="250" spans="2:4" x14ac:dyDescent="0.35">
      <c r="B250" s="13"/>
      <c r="C250" s="13"/>
      <c r="D250" s="13"/>
    </row>
    <row r="251" spans="2:4" x14ac:dyDescent="0.35">
      <c r="B251" s="13"/>
      <c r="C251" s="13"/>
      <c r="D251" s="13"/>
    </row>
    <row r="252" spans="2:4" x14ac:dyDescent="0.35">
      <c r="B252" s="13"/>
      <c r="C252" s="13"/>
      <c r="D252" s="13"/>
    </row>
    <row r="253" spans="2:4" x14ac:dyDescent="0.35">
      <c r="B253" s="13"/>
      <c r="C253" s="13"/>
      <c r="D253" s="13"/>
    </row>
    <row r="254" spans="2:4" x14ac:dyDescent="0.35">
      <c r="B254" s="13"/>
      <c r="C254" s="13"/>
      <c r="D254" s="13"/>
    </row>
    <row r="255" spans="2:4" x14ac:dyDescent="0.35">
      <c r="B255" s="13"/>
      <c r="C255" s="13"/>
      <c r="D255" s="13"/>
    </row>
    <row r="256" spans="2:4" x14ac:dyDescent="0.35">
      <c r="B256" s="13"/>
      <c r="C256" s="13"/>
      <c r="D256" s="13"/>
    </row>
    <row r="257" spans="2:4" x14ac:dyDescent="0.35">
      <c r="B257" s="13"/>
      <c r="C257" s="13"/>
      <c r="D257" s="13"/>
    </row>
    <row r="258" spans="2:4" x14ac:dyDescent="0.35">
      <c r="B258" s="13"/>
      <c r="C258" s="13"/>
      <c r="D258" s="13"/>
    </row>
    <row r="259" spans="2:4" x14ac:dyDescent="0.35">
      <c r="B259" s="13"/>
      <c r="C259" s="13"/>
      <c r="D259" s="13"/>
    </row>
    <row r="260" spans="2:4" x14ac:dyDescent="0.35">
      <c r="B260" s="13"/>
      <c r="C260" s="13"/>
      <c r="D260" s="13"/>
    </row>
    <row r="261" spans="2:4" x14ac:dyDescent="0.35">
      <c r="B261" s="13"/>
      <c r="C261" s="13"/>
      <c r="D261" s="13"/>
    </row>
    <row r="262" spans="2:4" x14ac:dyDescent="0.35">
      <c r="B262" s="13"/>
      <c r="C262" s="13"/>
      <c r="D262" s="13"/>
    </row>
    <row r="263" spans="2:4" x14ac:dyDescent="0.35">
      <c r="B263" s="13"/>
      <c r="C263" s="13"/>
      <c r="D263" s="13"/>
    </row>
    <row r="264" spans="2:4" x14ac:dyDescent="0.35">
      <c r="B264" s="13"/>
      <c r="C264" s="13"/>
      <c r="D264" s="13"/>
    </row>
    <row r="265" spans="2:4" x14ac:dyDescent="0.35">
      <c r="B265" s="13"/>
      <c r="C265" s="13"/>
      <c r="D265" s="13"/>
    </row>
    <row r="266" spans="2:4" x14ac:dyDescent="0.35">
      <c r="B266" s="13"/>
      <c r="C266" s="13"/>
      <c r="D266" s="13"/>
    </row>
    <row r="267" spans="2:4" x14ac:dyDescent="0.35">
      <c r="B267" s="13"/>
      <c r="C267" s="13"/>
      <c r="D267" s="13"/>
    </row>
    <row r="268" spans="2:4" x14ac:dyDescent="0.35">
      <c r="B268" s="13"/>
      <c r="C268" s="13"/>
      <c r="D268" s="13"/>
    </row>
    <row r="269" spans="2:4" x14ac:dyDescent="0.35">
      <c r="B269" s="13"/>
      <c r="C269" s="13"/>
      <c r="D269" s="13"/>
    </row>
    <row r="270" spans="2:4" x14ac:dyDescent="0.35">
      <c r="B270" s="13"/>
      <c r="C270" s="13"/>
      <c r="D270" s="13"/>
    </row>
    <row r="271" spans="2:4" x14ac:dyDescent="0.35">
      <c r="B271" s="13"/>
      <c r="C271" s="13"/>
      <c r="D271" s="13"/>
    </row>
    <row r="272" spans="2:4" x14ac:dyDescent="0.35">
      <c r="B272" s="13"/>
      <c r="C272" s="13"/>
      <c r="D272" s="13"/>
    </row>
    <row r="273" spans="2:4" x14ac:dyDescent="0.35">
      <c r="B273" s="13"/>
      <c r="C273" s="13"/>
      <c r="D273" s="13"/>
    </row>
    <row r="274" spans="2:4" x14ac:dyDescent="0.35">
      <c r="B274" s="13"/>
      <c r="C274" s="13"/>
      <c r="D274" s="13"/>
    </row>
    <row r="275" spans="2:4" x14ac:dyDescent="0.35">
      <c r="B275" s="13"/>
      <c r="C275" s="13"/>
      <c r="D275" s="13"/>
    </row>
    <row r="276" spans="2:4" x14ac:dyDescent="0.35">
      <c r="B276" s="13"/>
      <c r="C276" s="13"/>
      <c r="D276" s="13"/>
    </row>
    <row r="277" spans="2:4" x14ac:dyDescent="0.35">
      <c r="B277" s="13"/>
      <c r="C277" s="13"/>
      <c r="D277" s="13"/>
    </row>
    <row r="278" spans="2:4" x14ac:dyDescent="0.35">
      <c r="B278" s="13"/>
      <c r="C278" s="13"/>
      <c r="D278" s="13"/>
    </row>
    <row r="279" spans="2:4" x14ac:dyDescent="0.35">
      <c r="B279" s="13"/>
      <c r="C279" s="13"/>
      <c r="D279" s="13"/>
    </row>
    <row r="280" spans="2:4" x14ac:dyDescent="0.35">
      <c r="B280" s="13"/>
      <c r="C280" s="13"/>
      <c r="D280" s="13"/>
    </row>
    <row r="281" spans="2:4" x14ac:dyDescent="0.35">
      <c r="B281" s="13"/>
      <c r="C281" s="13"/>
      <c r="D281" s="13"/>
    </row>
    <row r="282" spans="2:4" x14ac:dyDescent="0.35">
      <c r="B282" s="13"/>
      <c r="C282" s="13"/>
      <c r="D282" s="13"/>
    </row>
    <row r="283" spans="2:4" x14ac:dyDescent="0.35">
      <c r="B283" s="13"/>
      <c r="C283" s="13"/>
      <c r="D283" s="13"/>
    </row>
    <row r="284" spans="2:4" x14ac:dyDescent="0.35">
      <c r="B284" s="13"/>
      <c r="C284" s="13"/>
      <c r="D284" s="13"/>
    </row>
    <row r="285" spans="2:4" x14ac:dyDescent="0.35">
      <c r="B285" s="13"/>
      <c r="C285" s="13"/>
      <c r="D285" s="13"/>
    </row>
    <row r="286" spans="2:4" x14ac:dyDescent="0.35">
      <c r="B286" s="13"/>
      <c r="C286" s="13"/>
      <c r="D286" s="13"/>
    </row>
    <row r="287" spans="2:4" x14ac:dyDescent="0.35">
      <c r="B287" s="13"/>
      <c r="C287" s="13"/>
      <c r="D287" s="13"/>
    </row>
    <row r="288" spans="2:4" x14ac:dyDescent="0.35">
      <c r="B288" s="13"/>
      <c r="C288" s="13"/>
      <c r="D288" s="13"/>
    </row>
    <row r="289" spans="2:4" x14ac:dyDescent="0.35">
      <c r="B289" s="13"/>
      <c r="C289" s="13"/>
      <c r="D289" s="13"/>
    </row>
    <row r="290" spans="2:4" x14ac:dyDescent="0.35">
      <c r="B290" s="13"/>
      <c r="C290" s="13"/>
      <c r="D290" s="13"/>
    </row>
    <row r="291" spans="2:4" x14ac:dyDescent="0.35">
      <c r="B291" s="13"/>
      <c r="C291" s="13"/>
      <c r="D291" s="13"/>
    </row>
    <row r="292" spans="2:4" x14ac:dyDescent="0.35">
      <c r="B292" s="13"/>
      <c r="C292" s="13"/>
      <c r="D292" s="13"/>
    </row>
    <row r="293" spans="2:4" x14ac:dyDescent="0.35">
      <c r="B293" s="13"/>
      <c r="C293" s="13"/>
      <c r="D293" s="13"/>
    </row>
    <row r="294" spans="2:4" x14ac:dyDescent="0.35">
      <c r="B294" s="13"/>
      <c r="C294" s="13"/>
      <c r="D294" s="13"/>
    </row>
    <row r="295" spans="2:4" x14ac:dyDescent="0.35">
      <c r="B295" s="13"/>
      <c r="C295" s="13"/>
      <c r="D295" s="13"/>
    </row>
    <row r="296" spans="2:4" x14ac:dyDescent="0.35">
      <c r="B296" s="13"/>
      <c r="C296" s="13"/>
      <c r="D296" s="13"/>
    </row>
    <row r="297" spans="2:4" x14ac:dyDescent="0.35">
      <c r="B297" s="13"/>
      <c r="C297" s="13"/>
      <c r="D297" s="13"/>
    </row>
    <row r="298" spans="2:4" x14ac:dyDescent="0.35">
      <c r="B298" s="13"/>
      <c r="C298" s="13"/>
      <c r="D298" s="13"/>
    </row>
    <row r="299" spans="2:4" x14ac:dyDescent="0.35">
      <c r="B299" s="13"/>
      <c r="C299" s="13"/>
      <c r="D299" s="13"/>
    </row>
    <row r="300" spans="2:4" x14ac:dyDescent="0.35">
      <c r="B300" s="13"/>
      <c r="C300" s="13"/>
      <c r="D300" s="13"/>
    </row>
    <row r="301" spans="2:4" x14ac:dyDescent="0.35">
      <c r="B301" s="13"/>
      <c r="C301" s="13"/>
      <c r="D301" s="13"/>
    </row>
    <row r="302" spans="2:4" x14ac:dyDescent="0.35">
      <c r="B302" s="13"/>
      <c r="C302" s="13"/>
      <c r="D302" s="13"/>
    </row>
    <row r="303" spans="2:4" x14ac:dyDescent="0.35">
      <c r="B303" s="13"/>
      <c r="C303" s="13"/>
      <c r="D303" s="13"/>
    </row>
    <row r="304" spans="2:4" x14ac:dyDescent="0.35">
      <c r="B304" s="13"/>
      <c r="C304" s="13"/>
      <c r="D304" s="13"/>
    </row>
    <row r="305" spans="2:4" x14ac:dyDescent="0.35">
      <c r="B305" s="13"/>
      <c r="C305" s="13"/>
      <c r="D305" s="13"/>
    </row>
    <row r="306" spans="2:4" x14ac:dyDescent="0.35">
      <c r="B306" s="13"/>
      <c r="C306" s="13"/>
      <c r="D306" s="13"/>
    </row>
    <row r="307" spans="2:4" x14ac:dyDescent="0.35">
      <c r="B307" s="13"/>
      <c r="C307" s="13"/>
      <c r="D307" s="13"/>
    </row>
    <row r="308" spans="2:4" x14ac:dyDescent="0.35">
      <c r="B308" s="13"/>
      <c r="C308" s="13"/>
      <c r="D308" s="13"/>
    </row>
    <row r="309" spans="2:4" x14ac:dyDescent="0.35">
      <c r="B309" s="13"/>
      <c r="C309" s="13"/>
      <c r="D309" s="13"/>
    </row>
    <row r="310" spans="2:4" x14ac:dyDescent="0.35">
      <c r="B310" s="13"/>
      <c r="C310" s="13"/>
      <c r="D310" s="13"/>
    </row>
    <row r="311" spans="2:4" x14ac:dyDescent="0.35">
      <c r="B311" s="13"/>
      <c r="C311" s="13"/>
      <c r="D311" s="13"/>
    </row>
    <row r="312" spans="2:4" x14ac:dyDescent="0.35">
      <c r="B312" s="13"/>
      <c r="C312" s="13"/>
      <c r="D312" s="13"/>
    </row>
    <row r="313" spans="2:4" x14ac:dyDescent="0.35">
      <c r="B313" s="13"/>
      <c r="C313" s="13"/>
      <c r="D313" s="13"/>
    </row>
    <row r="314" spans="2:4" x14ac:dyDescent="0.35">
      <c r="B314" s="13"/>
      <c r="C314" s="13"/>
      <c r="D314" s="13"/>
    </row>
    <row r="315" spans="2:4" x14ac:dyDescent="0.35">
      <c r="B315" s="13"/>
      <c r="C315" s="13"/>
      <c r="D315" s="13"/>
    </row>
    <row r="316" spans="2:4" x14ac:dyDescent="0.35">
      <c r="B316" s="13"/>
      <c r="C316" s="13"/>
      <c r="D316" s="13"/>
    </row>
    <row r="317" spans="2:4" x14ac:dyDescent="0.35">
      <c r="B317" s="13"/>
      <c r="C317" s="13"/>
      <c r="D317" s="13"/>
    </row>
  </sheetData>
  <mergeCells count="8">
    <mergeCell ref="B4:C4"/>
    <mergeCell ref="B31:D31"/>
    <mergeCell ref="B52:D52"/>
    <mergeCell ref="B130:D130"/>
    <mergeCell ref="B108:D108"/>
    <mergeCell ref="B24:D24"/>
    <mergeCell ref="B8:D8"/>
    <mergeCell ref="B19:D19"/>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Pivots!$A$3:$A$5</xm:f>
          </x14:formula1>
          <xm:sqref>B2</xm:sqref>
        </x14:dataValidation>
        <x14:dataValidation type="list" allowBlank="1" showInputMessage="1" showErrorMessage="1" xr:uid="{00000000-0002-0000-0100-000001000000}">
          <x14:formula1>
            <xm:f>Pivots!$A$7:$A$17</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67"/>
  <sheetViews>
    <sheetView workbookViewId="0">
      <selection activeCell="D45" sqref="D45"/>
    </sheetView>
  </sheetViews>
  <sheetFormatPr defaultRowHeight="14.5" x14ac:dyDescent="0.35"/>
  <cols>
    <col min="1" max="1" width="47.453125" bestFit="1" customWidth="1"/>
    <col min="2" max="2" width="43.54296875" bestFit="1" customWidth="1"/>
    <col min="3" max="3" width="27.81640625" bestFit="1" customWidth="1"/>
    <col min="4" max="4" width="35.7265625" bestFit="1" customWidth="1"/>
    <col min="5" max="5" width="43.54296875" bestFit="1" customWidth="1"/>
    <col min="6" max="6" width="20.453125" bestFit="1" customWidth="1"/>
    <col min="7" max="7" width="36.26953125" bestFit="1" customWidth="1"/>
    <col min="8" max="8" width="54.7265625" bestFit="1" customWidth="1"/>
    <col min="9" max="9" width="40.1796875" bestFit="1" customWidth="1"/>
    <col min="10" max="10" width="11.81640625" bestFit="1" customWidth="1"/>
    <col min="11" max="12" width="36.26953125" bestFit="1" customWidth="1"/>
    <col min="13" max="13" width="54.7265625" bestFit="1" customWidth="1"/>
    <col min="14" max="14" width="16.81640625" bestFit="1" customWidth="1"/>
    <col min="15" max="15" width="20.453125" bestFit="1" customWidth="1"/>
    <col min="16" max="16" width="36.26953125" bestFit="1" customWidth="1"/>
    <col min="17" max="17" width="20.453125" bestFit="1" customWidth="1"/>
    <col min="18" max="19" width="36.26953125" bestFit="1" customWidth="1"/>
    <col min="20" max="20" width="40.1796875" bestFit="1" customWidth="1"/>
    <col min="21" max="22" width="36.26953125" bestFit="1" customWidth="1"/>
    <col min="23" max="23" width="82" bestFit="1" customWidth="1"/>
    <col min="24" max="24" width="40.1796875" bestFit="1" customWidth="1"/>
    <col min="25" max="25" width="11.81640625" bestFit="1" customWidth="1"/>
    <col min="26" max="27" width="36.26953125" bestFit="1" customWidth="1"/>
  </cols>
  <sheetData>
    <row r="1" spans="1:27" ht="26" x14ac:dyDescent="0.6">
      <c r="A1" s="4" t="s">
        <v>93</v>
      </c>
      <c r="C1" s="85" t="s">
        <v>92</v>
      </c>
      <c r="D1" s="85"/>
      <c r="E1" s="85"/>
      <c r="F1" s="85"/>
      <c r="G1" s="21"/>
      <c r="H1" s="89" t="s">
        <v>94</v>
      </c>
      <c r="I1" s="89"/>
      <c r="J1" s="89"/>
      <c r="K1" s="89"/>
      <c r="L1" s="21"/>
      <c r="M1" s="87" t="s">
        <v>100</v>
      </c>
      <c r="N1" s="87"/>
      <c r="O1" s="87"/>
      <c r="P1" s="87"/>
      <c r="Q1" s="87"/>
      <c r="R1" s="21"/>
      <c r="S1" s="88" t="s">
        <v>96</v>
      </c>
      <c r="T1" s="88"/>
      <c r="U1" s="88"/>
      <c r="V1" s="8"/>
      <c r="W1" s="86" t="s">
        <v>99</v>
      </c>
      <c r="X1" s="86"/>
      <c r="Y1" s="86"/>
      <c r="Z1" s="86"/>
      <c r="AA1" s="8"/>
    </row>
    <row r="2" spans="1:27" x14ac:dyDescent="0.35">
      <c r="D2" s="1" t="s">
        <v>1</v>
      </c>
      <c r="E2" s="1" t="s">
        <v>6</v>
      </c>
      <c r="F2" t="s">
        <v>95</v>
      </c>
      <c r="I2" s="1" t="s">
        <v>1</v>
      </c>
      <c r="J2" s="1" t="s">
        <v>8</v>
      </c>
      <c r="K2" t="s">
        <v>95</v>
      </c>
      <c r="N2" s="1" t="s">
        <v>1</v>
      </c>
      <c r="O2" s="1" t="s">
        <v>2</v>
      </c>
      <c r="P2" s="1" t="s">
        <v>4</v>
      </c>
      <c r="Q2" t="s">
        <v>95</v>
      </c>
      <c r="T2" s="1" t="s">
        <v>1</v>
      </c>
      <c r="U2" t="s">
        <v>95</v>
      </c>
      <c r="X2" s="1" t="s">
        <v>1</v>
      </c>
      <c r="Y2" s="1" t="s">
        <v>5</v>
      </c>
      <c r="Z2" t="s">
        <v>95</v>
      </c>
    </row>
    <row r="3" spans="1:27" x14ac:dyDescent="0.35">
      <c r="A3" t="s">
        <v>125</v>
      </c>
      <c r="C3" t="str">
        <f>D3&amp;E3</f>
        <v>DomesticAgriculture, food production, fisheries and forestry</v>
      </c>
      <c r="D3" t="s">
        <v>23</v>
      </c>
      <c r="E3" t="s">
        <v>36</v>
      </c>
      <c r="F3">
        <v>16352.916356128582</v>
      </c>
      <c r="H3" t="str">
        <f>I3&amp;J3</f>
        <v>DomesticAdaptation</v>
      </c>
      <c r="I3" t="s">
        <v>23</v>
      </c>
      <c r="J3" t="s">
        <v>44</v>
      </c>
      <c r="K3">
        <v>14745.741810506546</v>
      </c>
      <c r="M3" t="str">
        <f>N3&amp;O3&amp;P3</f>
        <v>DomesticPrivateCommercial Bank</v>
      </c>
      <c r="N3" t="s">
        <v>23</v>
      </c>
      <c r="O3" t="s">
        <v>18</v>
      </c>
      <c r="P3" t="s">
        <v>82</v>
      </c>
      <c r="Q3">
        <v>68540.353925094038</v>
      </c>
      <c r="S3" t="str">
        <f>T3</f>
        <v>Domestic</v>
      </c>
      <c r="T3" t="s">
        <v>23</v>
      </c>
      <c r="U3">
        <v>118636.21683143517</v>
      </c>
      <c r="W3" t="str">
        <f>X3&amp;Y3</f>
        <v>DomesticBudget Expenditure</v>
      </c>
      <c r="X3" t="s">
        <v>23</v>
      </c>
      <c r="Y3" t="s">
        <v>74</v>
      </c>
      <c r="Z3">
        <v>6072.4478780703221</v>
      </c>
    </row>
    <row r="4" spans="1:27" x14ac:dyDescent="0.35">
      <c r="A4" t="s">
        <v>23</v>
      </c>
      <c r="C4" t="str">
        <f t="shared" ref="C4:C19" si="0">D4&amp;E4</f>
        <v>DomesticBuildings and the built environment</v>
      </c>
      <c r="D4" t="s">
        <v>23</v>
      </c>
      <c r="E4" t="s">
        <v>58</v>
      </c>
      <c r="F4">
        <v>1620.4473100132745</v>
      </c>
      <c r="H4" t="str">
        <f t="shared" ref="H4:H12" si="1">I4&amp;J4</f>
        <v>DomesticMitigation</v>
      </c>
      <c r="I4" t="s">
        <v>23</v>
      </c>
      <c r="J4" t="s">
        <v>16</v>
      </c>
      <c r="K4">
        <v>95333.179442041219</v>
      </c>
      <c r="M4" t="str">
        <f t="shared" ref="M4:M41" si="2">N4&amp;O4&amp;P4</f>
        <v>DomesticPrivateCommercial FI</v>
      </c>
      <c r="N4" t="s">
        <v>23</v>
      </c>
      <c r="O4" t="s">
        <v>18</v>
      </c>
      <c r="P4" t="s">
        <v>61</v>
      </c>
      <c r="Q4">
        <v>1530.3338321497115</v>
      </c>
      <c r="S4" t="str">
        <f>T4</f>
        <v>International</v>
      </c>
      <c r="T4" t="s">
        <v>10</v>
      </c>
      <c r="U4">
        <v>11936.544993993139</v>
      </c>
      <c r="W4" t="str">
        <f t="shared" ref="W4:W17" si="3">X4&amp;Y4</f>
        <v>DomesticConcessional Debt</v>
      </c>
      <c r="X4" t="s">
        <v>23</v>
      </c>
      <c r="Y4" t="s">
        <v>85</v>
      </c>
      <c r="Z4">
        <v>321.62803760290188</v>
      </c>
    </row>
    <row r="5" spans="1:27" x14ac:dyDescent="0.35">
      <c r="A5" t="s">
        <v>10</v>
      </c>
      <c r="C5" t="str">
        <f t="shared" si="0"/>
        <v>DomesticCircular Economy</v>
      </c>
      <c r="D5" t="s">
        <v>23</v>
      </c>
      <c r="E5" t="s">
        <v>48</v>
      </c>
      <c r="F5">
        <v>218.78683015782335</v>
      </c>
      <c r="H5" t="str">
        <f t="shared" si="1"/>
        <v>DomesticDual Benefits</v>
      </c>
      <c r="I5" t="s">
        <v>23</v>
      </c>
      <c r="J5" t="s">
        <v>90</v>
      </c>
      <c r="K5">
        <v>8557.2955788873951</v>
      </c>
      <c r="M5" t="str">
        <f t="shared" si="2"/>
        <v>DomesticPrivateCorporation</v>
      </c>
      <c r="N5" t="s">
        <v>23</v>
      </c>
      <c r="O5" t="s">
        <v>18</v>
      </c>
      <c r="P5" t="s">
        <v>20</v>
      </c>
      <c r="Q5">
        <v>5816.395375401582</v>
      </c>
      <c r="U5" t="s">
        <v>95</v>
      </c>
      <c r="W5" t="str">
        <f t="shared" si="3"/>
        <v>DomesticDebt</v>
      </c>
      <c r="X5" t="s">
        <v>23</v>
      </c>
      <c r="Y5" t="s">
        <v>81</v>
      </c>
      <c r="Z5">
        <v>93035.17175270195</v>
      </c>
    </row>
    <row r="6" spans="1:27" x14ac:dyDescent="0.35">
      <c r="C6" t="str">
        <f t="shared" si="0"/>
        <v>DomesticClean Energy</v>
      </c>
      <c r="D6" t="s">
        <v>23</v>
      </c>
      <c r="E6" t="s">
        <v>14</v>
      </c>
      <c r="F6">
        <v>72629.151924614824</v>
      </c>
      <c r="H6" t="str">
        <f t="shared" si="1"/>
        <v>InternationalAdaptation</v>
      </c>
      <c r="I6" t="s">
        <v>10</v>
      </c>
      <c r="J6" t="s">
        <v>44</v>
      </c>
      <c r="K6">
        <v>1114.6146453401927</v>
      </c>
      <c r="M6" t="str">
        <f t="shared" si="2"/>
        <v>DomesticPrivateHouseholds/Individuals</v>
      </c>
      <c r="N6" t="s">
        <v>23</v>
      </c>
      <c r="O6" t="s">
        <v>18</v>
      </c>
      <c r="P6" t="s">
        <v>28</v>
      </c>
      <c r="Q6">
        <v>2500.3079179465108</v>
      </c>
      <c r="S6" t="s">
        <v>125</v>
      </c>
      <c r="T6" t="s">
        <v>125</v>
      </c>
      <c r="U6">
        <v>130572.76182542823</v>
      </c>
      <c r="W6" t="str">
        <f t="shared" si="3"/>
        <v>DomesticEquity</v>
      </c>
      <c r="X6" t="s">
        <v>23</v>
      </c>
      <c r="Y6" t="s">
        <v>78</v>
      </c>
      <c r="Z6">
        <v>19182.269870768338</v>
      </c>
    </row>
    <row r="7" spans="1:27" x14ac:dyDescent="0.35">
      <c r="A7" t="s">
        <v>86</v>
      </c>
      <c r="B7" s="49"/>
      <c r="C7" t="str">
        <f t="shared" si="0"/>
        <v>DomesticEnergy Efficiency and DSM</v>
      </c>
      <c r="D7" t="s">
        <v>23</v>
      </c>
      <c r="E7" t="s">
        <v>69</v>
      </c>
      <c r="F7">
        <v>21425.131236222031</v>
      </c>
      <c r="H7" t="str">
        <f t="shared" si="1"/>
        <v>InternationalMitigation</v>
      </c>
      <c r="I7" t="s">
        <v>10</v>
      </c>
      <c r="J7" t="s">
        <v>16</v>
      </c>
      <c r="K7">
        <v>9678.6722397908597</v>
      </c>
      <c r="M7" t="str">
        <f t="shared" si="2"/>
        <v>DomesticPrivateInstitutional Investors</v>
      </c>
      <c r="N7" t="s">
        <v>23</v>
      </c>
      <c r="O7" t="s">
        <v>18</v>
      </c>
      <c r="P7" t="s">
        <v>26</v>
      </c>
      <c r="Q7">
        <v>32521.440715264307</v>
      </c>
      <c r="S7" t="str">
        <f t="shared" ref="S7:S8" si="4">T7&amp;U7</f>
        <v/>
      </c>
      <c r="W7" t="str">
        <f t="shared" si="3"/>
        <v>DomesticGrant</v>
      </c>
      <c r="X7" t="s">
        <v>23</v>
      </c>
      <c r="Y7" t="s">
        <v>40</v>
      </c>
      <c r="Z7">
        <v>24.699292291621614</v>
      </c>
    </row>
    <row r="8" spans="1:27" x14ac:dyDescent="0.35">
      <c r="A8" t="s">
        <v>33</v>
      </c>
      <c r="C8" t="str">
        <f t="shared" si="0"/>
        <v>DomesticGeneral eco-system support</v>
      </c>
      <c r="D8" t="s">
        <v>23</v>
      </c>
      <c r="E8" t="s">
        <v>42</v>
      </c>
      <c r="F8">
        <v>477.62969363236078</v>
      </c>
      <c r="H8" t="str">
        <f t="shared" si="1"/>
        <v>InternationalDual Benefits</v>
      </c>
      <c r="I8" t="s">
        <v>10</v>
      </c>
      <c r="J8" t="s">
        <v>90</v>
      </c>
      <c r="K8">
        <v>1143.2581088620771</v>
      </c>
      <c r="M8" t="str">
        <f t="shared" si="2"/>
        <v>DomesticPrivatePrivate Equity</v>
      </c>
      <c r="N8" t="s">
        <v>23</v>
      </c>
      <c r="O8" t="s">
        <v>18</v>
      </c>
      <c r="P8" t="s">
        <v>77</v>
      </c>
      <c r="Q8">
        <v>240.20657933804759</v>
      </c>
      <c r="S8" t="str">
        <f t="shared" si="4"/>
        <v/>
      </c>
      <c r="W8" t="str">
        <f t="shared" si="3"/>
        <v>InternationalConcessional Debt</v>
      </c>
      <c r="X8" t="s">
        <v>10</v>
      </c>
      <c r="Y8" t="s">
        <v>85</v>
      </c>
      <c r="Z8">
        <v>2082.6004889551068</v>
      </c>
    </row>
    <row r="9" spans="1:27" x14ac:dyDescent="0.35">
      <c r="A9" t="s">
        <v>9</v>
      </c>
      <c r="C9" t="str">
        <f t="shared" si="0"/>
        <v>DomesticLow carbon transport</v>
      </c>
      <c r="D9" t="s">
        <v>23</v>
      </c>
      <c r="E9" t="s">
        <v>38</v>
      </c>
      <c r="F9">
        <v>52.873717792736343</v>
      </c>
      <c r="J9" s="1" t="s">
        <v>8</v>
      </c>
      <c r="K9" t="s">
        <v>95</v>
      </c>
      <c r="M9" t="str">
        <f t="shared" si="2"/>
        <v>DomesticPrivateUnknown</v>
      </c>
      <c r="N9" t="s">
        <v>23</v>
      </c>
      <c r="O9" t="s">
        <v>18</v>
      </c>
      <c r="P9" t="s">
        <v>27</v>
      </c>
      <c r="Q9">
        <v>10.776074075410513</v>
      </c>
      <c r="W9" t="str">
        <f t="shared" si="3"/>
        <v>InternationalDebt</v>
      </c>
      <c r="X9" t="s">
        <v>10</v>
      </c>
      <c r="Y9" t="s">
        <v>81</v>
      </c>
      <c r="Z9">
        <v>4741.7187508139468</v>
      </c>
    </row>
    <row r="10" spans="1:27" x14ac:dyDescent="0.35">
      <c r="A10" t="s">
        <v>29</v>
      </c>
      <c r="C10" t="str">
        <f t="shared" si="0"/>
        <v>DomesticOthers &amp; Cross-sectoral</v>
      </c>
      <c r="D10" t="s">
        <v>23</v>
      </c>
      <c r="E10" t="s">
        <v>41</v>
      </c>
      <c r="F10">
        <v>1149.4157625438306</v>
      </c>
      <c r="H10" t="str">
        <f t="shared" si="1"/>
        <v>AllAdaptation</v>
      </c>
      <c r="I10" t="s">
        <v>125</v>
      </c>
      <c r="J10" t="s">
        <v>44</v>
      </c>
      <c r="K10">
        <v>15860.356455846742</v>
      </c>
      <c r="M10" t="str">
        <f t="shared" si="2"/>
        <v>DomesticPrivateVenture Capital</v>
      </c>
      <c r="N10" t="s">
        <v>23</v>
      </c>
      <c r="O10" t="s">
        <v>18</v>
      </c>
      <c r="P10" t="s">
        <v>80</v>
      </c>
      <c r="Q10">
        <v>47.868763805221711</v>
      </c>
      <c r="W10" t="str">
        <f t="shared" si="3"/>
        <v>InternationalEquity</v>
      </c>
      <c r="X10" t="s">
        <v>10</v>
      </c>
      <c r="Y10" t="s">
        <v>78</v>
      </c>
      <c r="Z10">
        <v>4143.7270796766807</v>
      </c>
    </row>
    <row r="11" spans="1:27" x14ac:dyDescent="0.35">
      <c r="A11" t="s">
        <v>21</v>
      </c>
      <c r="C11" t="str">
        <f t="shared" si="0"/>
        <v>DomesticWater conservation, supply and demand</v>
      </c>
      <c r="D11" t="s">
        <v>23</v>
      </c>
      <c r="E11" t="s">
        <v>46</v>
      </c>
      <c r="F11">
        <v>4709.8640003296878</v>
      </c>
      <c r="H11" t="str">
        <f t="shared" si="1"/>
        <v>AllMitigation</v>
      </c>
      <c r="I11" t="s">
        <v>125</v>
      </c>
      <c r="J11" t="s">
        <v>16</v>
      </c>
      <c r="K11">
        <v>105011.85168183205</v>
      </c>
      <c r="M11" t="str">
        <f t="shared" si="2"/>
        <v>DomesticPublicGovernment</v>
      </c>
      <c r="N11" t="s">
        <v>23</v>
      </c>
      <c r="O11" t="s">
        <v>11</v>
      </c>
      <c r="P11" t="s">
        <v>12</v>
      </c>
      <c r="Q11">
        <v>6089.4066787299016</v>
      </c>
      <c r="W11" t="str">
        <f t="shared" si="3"/>
        <v>InternationalGrant</v>
      </c>
      <c r="X11" t="s">
        <v>10</v>
      </c>
      <c r="Y11" t="s">
        <v>40</v>
      </c>
      <c r="Z11">
        <v>968.4986745473924</v>
      </c>
    </row>
    <row r="12" spans="1:27" x14ac:dyDescent="0.35">
      <c r="A12" t="s">
        <v>32</v>
      </c>
      <c r="C12" t="str">
        <f t="shared" si="0"/>
        <v>InternationalAgriculture, food production, fisheries and forestry</v>
      </c>
      <c r="D12" t="s">
        <v>10</v>
      </c>
      <c r="E12" t="s">
        <v>36</v>
      </c>
      <c r="F12">
        <v>364.11597353746333</v>
      </c>
      <c r="H12" t="str">
        <f t="shared" si="1"/>
        <v>AllDual Benefits</v>
      </c>
      <c r="I12" t="s">
        <v>125</v>
      </c>
      <c r="J12" t="s">
        <v>90</v>
      </c>
      <c r="K12">
        <v>9700.5536877494687</v>
      </c>
      <c r="M12" t="str">
        <f t="shared" si="2"/>
        <v>DomesticPublicMultilateral Climate Funds</v>
      </c>
      <c r="N12" t="s">
        <v>23</v>
      </c>
      <c r="O12" t="s">
        <v>11</v>
      </c>
      <c r="P12" t="s">
        <v>31</v>
      </c>
      <c r="Q12">
        <v>4.3468994201001601E-2</v>
      </c>
      <c r="Y12" s="1" t="s">
        <v>5</v>
      </c>
      <c r="Z12" t="s">
        <v>95</v>
      </c>
    </row>
    <row r="13" spans="1:27" x14ac:dyDescent="0.35">
      <c r="A13" t="s">
        <v>64</v>
      </c>
      <c r="C13" t="str">
        <f t="shared" si="0"/>
        <v>InternationalBuildings and the built environment</v>
      </c>
      <c r="D13" t="s">
        <v>10</v>
      </c>
      <c r="E13" t="s">
        <v>58</v>
      </c>
      <c r="F13">
        <v>153.91473095642445</v>
      </c>
      <c r="M13" t="str">
        <f t="shared" si="2"/>
        <v>DomesticPublicNational DFI</v>
      </c>
      <c r="N13" t="s">
        <v>23</v>
      </c>
      <c r="O13" t="s">
        <v>11</v>
      </c>
      <c r="P13" t="s">
        <v>67</v>
      </c>
      <c r="Q13">
        <v>1180.0136148920635</v>
      </c>
      <c r="W13" t="str">
        <f t="shared" si="3"/>
        <v>AllBudget Expenditure</v>
      </c>
      <c r="X13" t="s">
        <v>125</v>
      </c>
      <c r="Y13" t="s">
        <v>74</v>
      </c>
      <c r="Z13">
        <v>6072.4478780703221</v>
      </c>
    </row>
    <row r="14" spans="1:27" x14ac:dyDescent="0.35">
      <c r="A14" t="s">
        <v>22</v>
      </c>
      <c r="C14" t="str">
        <f t="shared" si="0"/>
        <v>InternationalCircular Economy</v>
      </c>
      <c r="D14" t="s">
        <v>10</v>
      </c>
      <c r="E14" t="s">
        <v>48</v>
      </c>
      <c r="F14">
        <v>26.026084025346272</v>
      </c>
      <c r="M14" t="str">
        <f t="shared" si="2"/>
        <v>DomesticPublicPublic Fund</v>
      </c>
      <c r="N14" t="s">
        <v>23</v>
      </c>
      <c r="O14" t="s">
        <v>11</v>
      </c>
      <c r="P14" t="s">
        <v>24</v>
      </c>
      <c r="Q14">
        <v>159.069885744153</v>
      </c>
      <c r="W14" t="str">
        <f t="shared" si="3"/>
        <v>AllConcessional Debt</v>
      </c>
      <c r="X14" t="s">
        <v>125</v>
      </c>
      <c r="Y14" t="s">
        <v>85</v>
      </c>
      <c r="Z14">
        <v>2404.2285265580081</v>
      </c>
    </row>
    <row r="15" spans="1:27" x14ac:dyDescent="0.35">
      <c r="A15" t="s">
        <v>50</v>
      </c>
      <c r="C15" t="str">
        <f t="shared" si="0"/>
        <v>InternationalClean Energy</v>
      </c>
      <c r="D15" t="s">
        <v>10</v>
      </c>
      <c r="E15" t="s">
        <v>14</v>
      </c>
      <c r="F15">
        <v>9046.0409287652965</v>
      </c>
      <c r="M15" t="str">
        <f t="shared" si="2"/>
        <v>InternationalPrivateCorporation</v>
      </c>
      <c r="N15" t="s">
        <v>10</v>
      </c>
      <c r="O15" t="s">
        <v>18</v>
      </c>
      <c r="P15" t="s">
        <v>20</v>
      </c>
      <c r="Q15">
        <v>706.97726997401196</v>
      </c>
      <c r="W15" t="str">
        <f t="shared" si="3"/>
        <v>AllDebt</v>
      </c>
      <c r="X15" t="s">
        <v>125</v>
      </c>
      <c r="Y15" t="s">
        <v>81</v>
      </c>
      <c r="Z15">
        <v>97776.890503515911</v>
      </c>
    </row>
    <row r="16" spans="1:27" x14ac:dyDescent="0.35">
      <c r="A16" t="s">
        <v>17</v>
      </c>
      <c r="C16" t="str">
        <f t="shared" si="0"/>
        <v>InternationalGeneral eco-system support</v>
      </c>
      <c r="D16" t="s">
        <v>10</v>
      </c>
      <c r="E16" t="s">
        <v>42</v>
      </c>
      <c r="F16">
        <v>187.03575190334098</v>
      </c>
      <c r="M16" t="str">
        <f t="shared" si="2"/>
        <v>InternationalPrivateInstitutional Investors</v>
      </c>
      <c r="N16" t="s">
        <v>10</v>
      </c>
      <c r="O16" t="s">
        <v>18</v>
      </c>
      <c r="P16" t="s">
        <v>26</v>
      </c>
      <c r="Q16">
        <v>450.80582652438591</v>
      </c>
      <c r="W16" t="str">
        <f t="shared" si="3"/>
        <v>AllEquity</v>
      </c>
      <c r="X16" t="s">
        <v>125</v>
      </c>
      <c r="Y16" t="s">
        <v>78</v>
      </c>
      <c r="Z16">
        <v>23325.996950445013</v>
      </c>
    </row>
    <row r="17" spans="1:27" x14ac:dyDescent="0.35">
      <c r="A17" t="s">
        <v>34</v>
      </c>
      <c r="C17" t="str">
        <f t="shared" si="0"/>
        <v>InternationalLow carbon transport</v>
      </c>
      <c r="D17" t="s">
        <v>10</v>
      </c>
      <c r="E17" t="s">
        <v>38</v>
      </c>
      <c r="F17">
        <v>34.748967887913686</v>
      </c>
      <c r="M17" t="str">
        <f t="shared" si="2"/>
        <v>InternationalPublicBilateral DFI</v>
      </c>
      <c r="N17" t="s">
        <v>10</v>
      </c>
      <c r="O17" t="s">
        <v>11</v>
      </c>
      <c r="P17" t="s">
        <v>35</v>
      </c>
      <c r="Q17">
        <v>4877.0039299705522</v>
      </c>
      <c r="W17" t="str">
        <f t="shared" si="3"/>
        <v>AllGrant</v>
      </c>
      <c r="X17" t="s">
        <v>125</v>
      </c>
      <c r="Y17" t="s">
        <v>40</v>
      </c>
      <c r="Z17">
        <v>993.19796683901382</v>
      </c>
    </row>
    <row r="18" spans="1:27" ht="26" x14ac:dyDescent="0.6">
      <c r="C18" t="str">
        <f t="shared" si="0"/>
        <v>InternationalOthers &amp; Cross-sectoral</v>
      </c>
      <c r="D18" t="s">
        <v>10</v>
      </c>
      <c r="E18" t="s">
        <v>41</v>
      </c>
      <c r="F18">
        <v>2047.9550443258138</v>
      </c>
      <c r="M18" t="str">
        <f t="shared" si="2"/>
        <v>InternationalPublicExport Credit Agency (ECA)</v>
      </c>
      <c r="N18" t="s">
        <v>10</v>
      </c>
      <c r="O18" t="s">
        <v>11</v>
      </c>
      <c r="P18" t="s">
        <v>66</v>
      </c>
      <c r="Q18">
        <v>295.28647305239468</v>
      </c>
      <c r="W18" s="86" t="s">
        <v>103</v>
      </c>
      <c r="X18" s="86"/>
      <c r="Y18" s="86"/>
      <c r="Z18" s="86"/>
      <c r="AA18" s="86"/>
    </row>
    <row r="19" spans="1:27" x14ac:dyDescent="0.35">
      <c r="C19" t="str">
        <f t="shared" si="0"/>
        <v>InternationalWater conservation, supply and demand</v>
      </c>
      <c r="D19" t="s">
        <v>10</v>
      </c>
      <c r="E19" t="s">
        <v>46</v>
      </c>
      <c r="F19">
        <v>76.707512591528086</v>
      </c>
      <c r="M19" t="str">
        <f t="shared" si="2"/>
        <v>InternationalPublicGovernment</v>
      </c>
      <c r="N19" t="s">
        <v>10</v>
      </c>
      <c r="O19" t="s">
        <v>11</v>
      </c>
      <c r="P19" t="s">
        <v>12</v>
      </c>
      <c r="Q19">
        <v>1169.2907782371178</v>
      </c>
      <c r="X19" s="1" t="s">
        <v>1</v>
      </c>
      <c r="Y19" s="1" t="s">
        <v>5</v>
      </c>
      <c r="Z19" s="1" t="s">
        <v>8</v>
      </c>
      <c r="AA19" t="s">
        <v>95</v>
      </c>
    </row>
    <row r="20" spans="1:27" x14ac:dyDescent="0.35">
      <c r="E20" s="1" t="s">
        <v>6</v>
      </c>
      <c r="F20" t="s">
        <v>95</v>
      </c>
      <c r="M20" t="str">
        <f t="shared" si="2"/>
        <v>InternationalPublicMultilateral Climate Funds</v>
      </c>
      <c r="N20" t="s">
        <v>10</v>
      </c>
      <c r="O20" t="s">
        <v>11</v>
      </c>
      <c r="P20" t="s">
        <v>31</v>
      </c>
      <c r="Q20">
        <v>1061.1475971715781</v>
      </c>
      <c r="W20" t="str">
        <f>X20&amp;Y20&amp;Z20</f>
        <v>DomesticBudget ExpenditureAdaptation</v>
      </c>
      <c r="X20" t="s">
        <v>23</v>
      </c>
      <c r="Y20" t="s">
        <v>74</v>
      </c>
      <c r="Z20" t="s">
        <v>44</v>
      </c>
      <c r="AA20">
        <v>478.45313128037327</v>
      </c>
    </row>
    <row r="21" spans="1:27" x14ac:dyDescent="0.35">
      <c r="C21" t="str">
        <f t="shared" ref="C21:C29" si="5">D21&amp;E21</f>
        <v>AllAgriculture, food production, fisheries and forestry</v>
      </c>
      <c r="D21" t="s">
        <v>125</v>
      </c>
      <c r="E21" t="s">
        <v>36</v>
      </c>
      <c r="F21">
        <v>16717.032329666043</v>
      </c>
      <c r="M21" t="str">
        <f t="shared" si="2"/>
        <v>InternationalPublicMultilateral DFI</v>
      </c>
      <c r="N21" t="s">
        <v>10</v>
      </c>
      <c r="O21" t="s">
        <v>11</v>
      </c>
      <c r="P21" t="s">
        <v>65</v>
      </c>
      <c r="Q21">
        <v>2841.4820335929817</v>
      </c>
      <c r="W21" t="str">
        <f t="shared" ref="W21:W61" si="6">X21&amp;Y21&amp;Z21</f>
        <v>DomesticBudget ExpenditureDual Benefits</v>
      </c>
      <c r="X21" t="s">
        <v>23</v>
      </c>
      <c r="Y21" t="s">
        <v>74</v>
      </c>
      <c r="Z21" t="s">
        <v>90</v>
      </c>
      <c r="AA21">
        <v>5331.827103372998</v>
      </c>
    </row>
    <row r="22" spans="1:27" x14ac:dyDescent="0.35">
      <c r="C22" t="str">
        <f t="shared" si="5"/>
        <v>AllBuildings and the built environment</v>
      </c>
      <c r="D22" t="s">
        <v>125</v>
      </c>
      <c r="E22" t="s">
        <v>58</v>
      </c>
      <c r="F22">
        <v>1774.3620409696987</v>
      </c>
      <c r="M22" t="str">
        <f t="shared" si="2"/>
        <v>InternationalPublicSOE</v>
      </c>
      <c r="N22" t="s">
        <v>10</v>
      </c>
      <c r="O22" t="s">
        <v>11</v>
      </c>
      <c r="P22" t="s">
        <v>55</v>
      </c>
      <c r="Q22">
        <v>126.61958481210431</v>
      </c>
      <c r="W22" t="str">
        <f t="shared" si="6"/>
        <v>DomesticBudget ExpenditureMitigation</v>
      </c>
      <c r="X22" t="s">
        <v>23</v>
      </c>
      <c r="Y22" t="s">
        <v>74</v>
      </c>
      <c r="Z22" t="s">
        <v>16</v>
      </c>
      <c r="AA22">
        <v>262.16764341695057</v>
      </c>
    </row>
    <row r="23" spans="1:27" x14ac:dyDescent="0.35">
      <c r="C23" t="str">
        <f t="shared" si="5"/>
        <v>AllCircular Economy</v>
      </c>
      <c r="D23" t="s">
        <v>125</v>
      </c>
      <c r="E23" t="s">
        <v>48</v>
      </c>
      <c r="F23">
        <v>244.8129141831696</v>
      </c>
      <c r="M23" t="str">
        <f t="shared" si="2"/>
        <v>InternationalPublicState-owned FI</v>
      </c>
      <c r="N23" t="s">
        <v>10</v>
      </c>
      <c r="O23" t="s">
        <v>11</v>
      </c>
      <c r="P23" t="s">
        <v>13</v>
      </c>
      <c r="Q23">
        <v>407.93150065799665</v>
      </c>
      <c r="W23" t="str">
        <f t="shared" si="6"/>
        <v>DomesticConcessional DebtAdaptation</v>
      </c>
      <c r="X23" t="s">
        <v>23</v>
      </c>
      <c r="Y23" t="s">
        <v>85</v>
      </c>
      <c r="Z23" t="s">
        <v>44</v>
      </c>
      <c r="AA23">
        <v>36.245347879089813</v>
      </c>
    </row>
    <row r="24" spans="1:27" x14ac:dyDescent="0.35">
      <c r="C24" t="str">
        <f t="shared" si="5"/>
        <v>AllClean Energy</v>
      </c>
      <c r="D24" t="s">
        <v>125</v>
      </c>
      <c r="E24" t="s">
        <v>14</v>
      </c>
      <c r="F24">
        <v>81675.192853380111</v>
      </c>
      <c r="M24" t="str">
        <f t="shared" si="2"/>
        <v>SourceIntermediary_Type_Layer1SourceIntermediary_Type_Layer3</v>
      </c>
      <c r="O24" s="1" t="s">
        <v>2</v>
      </c>
      <c r="P24" s="1" t="s">
        <v>4</v>
      </c>
      <c r="Q24" t="s">
        <v>95</v>
      </c>
      <c r="W24" t="str">
        <f t="shared" si="6"/>
        <v>DomesticConcessional DebtMitigation</v>
      </c>
      <c r="X24" t="s">
        <v>23</v>
      </c>
      <c r="Y24" t="s">
        <v>85</v>
      </c>
      <c r="Z24" t="s">
        <v>16</v>
      </c>
      <c r="AA24">
        <v>285.38268972381206</v>
      </c>
    </row>
    <row r="25" spans="1:27" x14ac:dyDescent="0.35">
      <c r="C25" t="str">
        <f t="shared" si="5"/>
        <v>AllEnergy Efficiency and DSM</v>
      </c>
      <c r="D25" t="s">
        <v>125</v>
      </c>
      <c r="E25" t="s">
        <v>69</v>
      </c>
      <c r="F25">
        <v>21425.131236222031</v>
      </c>
      <c r="M25" t="str">
        <f t="shared" si="2"/>
        <v>AllPrivateCommercial Bank</v>
      </c>
      <c r="N25" t="s">
        <v>125</v>
      </c>
      <c r="O25" t="s">
        <v>18</v>
      </c>
      <c r="P25" t="s">
        <v>82</v>
      </c>
      <c r="Q25">
        <v>68540.353925094038</v>
      </c>
      <c r="W25" t="str">
        <f t="shared" si="6"/>
        <v>DomesticDebtAdaptation</v>
      </c>
      <c r="X25" t="s">
        <v>23</v>
      </c>
      <c r="Y25" t="s">
        <v>81</v>
      </c>
      <c r="Z25" t="s">
        <v>44</v>
      </c>
      <c r="AA25">
        <v>14141.44527763324</v>
      </c>
    </row>
    <row r="26" spans="1:27" x14ac:dyDescent="0.35">
      <c r="C26" t="str">
        <f t="shared" si="5"/>
        <v>AllGeneral eco-system support</v>
      </c>
      <c r="D26" t="s">
        <v>125</v>
      </c>
      <c r="E26" t="s">
        <v>42</v>
      </c>
      <c r="F26">
        <v>664.66544553570156</v>
      </c>
      <c r="M26" t="str">
        <f t="shared" si="2"/>
        <v>AllPrivateCommercial FI</v>
      </c>
      <c r="N26" t="s">
        <v>125</v>
      </c>
      <c r="O26" t="s">
        <v>18</v>
      </c>
      <c r="P26" t="s">
        <v>61</v>
      </c>
      <c r="Q26">
        <v>1530.3338321497115</v>
      </c>
      <c r="W26" t="str">
        <f t="shared" si="6"/>
        <v>DomesticDebtDual Benefits</v>
      </c>
      <c r="X26" t="s">
        <v>23</v>
      </c>
      <c r="Y26" t="s">
        <v>81</v>
      </c>
      <c r="Z26" t="s">
        <v>90</v>
      </c>
      <c r="AA26">
        <v>3135.5331869887414</v>
      </c>
    </row>
    <row r="27" spans="1:27" x14ac:dyDescent="0.35">
      <c r="C27" t="str">
        <f t="shared" si="5"/>
        <v>AllLow carbon transport</v>
      </c>
      <c r="D27" t="s">
        <v>125</v>
      </c>
      <c r="E27" t="s">
        <v>38</v>
      </c>
      <c r="F27">
        <v>87.622685680650022</v>
      </c>
      <c r="M27" t="str">
        <f t="shared" si="2"/>
        <v>AllPrivateCorporation</v>
      </c>
      <c r="N27" t="s">
        <v>125</v>
      </c>
      <c r="O27" t="s">
        <v>18</v>
      </c>
      <c r="P27" t="s">
        <v>20</v>
      </c>
      <c r="Q27">
        <v>6523.3726453755935</v>
      </c>
      <c r="W27" t="str">
        <f t="shared" si="6"/>
        <v>DomesticDebtMitigation</v>
      </c>
      <c r="X27" t="s">
        <v>23</v>
      </c>
      <c r="Y27" t="s">
        <v>81</v>
      </c>
      <c r="Z27" t="s">
        <v>16</v>
      </c>
      <c r="AA27">
        <v>75758.193288079987</v>
      </c>
    </row>
    <row r="28" spans="1:27" x14ac:dyDescent="0.35">
      <c r="C28" t="str">
        <f t="shared" si="5"/>
        <v>AllOthers &amp; Cross-sectoral</v>
      </c>
      <c r="D28" t="s">
        <v>125</v>
      </c>
      <c r="E28" t="s">
        <v>41</v>
      </c>
      <c r="F28">
        <v>3197.3708068696437</v>
      </c>
      <c r="M28" t="str">
        <f t="shared" si="2"/>
        <v>AllPrivateHouseholds/Individuals</v>
      </c>
      <c r="N28" t="s">
        <v>125</v>
      </c>
      <c r="O28" t="s">
        <v>18</v>
      </c>
      <c r="P28" t="s">
        <v>28</v>
      </c>
      <c r="Q28">
        <v>2500.3079179465108</v>
      </c>
      <c r="W28" t="str">
        <f t="shared" si="6"/>
        <v>DomesticEquityAdaptation</v>
      </c>
      <c r="X28" t="s">
        <v>23</v>
      </c>
      <c r="Y28" t="s">
        <v>78</v>
      </c>
      <c r="Z28" t="s">
        <v>44</v>
      </c>
      <c r="AA28">
        <v>81.796689242054001</v>
      </c>
    </row>
    <row r="29" spans="1:27" x14ac:dyDescent="0.35">
      <c r="C29" t="str">
        <f t="shared" si="5"/>
        <v>AllWater conservation, supply and demand</v>
      </c>
      <c r="D29" t="s">
        <v>125</v>
      </c>
      <c r="E29" t="s">
        <v>46</v>
      </c>
      <c r="F29">
        <v>4786.5715129212158</v>
      </c>
      <c r="M29" t="str">
        <f t="shared" si="2"/>
        <v>AllPrivateInstitutional Investors</v>
      </c>
      <c r="N29" t="s">
        <v>125</v>
      </c>
      <c r="O29" t="s">
        <v>18</v>
      </c>
      <c r="P29" t="s">
        <v>26</v>
      </c>
      <c r="Q29">
        <v>32972.246541788678</v>
      </c>
      <c r="W29" t="str">
        <f t="shared" si="6"/>
        <v>DomesticEquityDual Benefits</v>
      </c>
      <c r="X29" t="s">
        <v>23</v>
      </c>
      <c r="Y29" t="s">
        <v>78</v>
      </c>
      <c r="Z29" t="s">
        <v>90</v>
      </c>
      <c r="AA29">
        <v>88.042284329038338</v>
      </c>
    </row>
    <row r="30" spans="1:27" ht="21" x14ac:dyDescent="0.5">
      <c r="C30" s="85" t="s">
        <v>102</v>
      </c>
      <c r="D30" s="85"/>
      <c r="E30" s="85"/>
      <c r="F30" s="85"/>
      <c r="M30" t="str">
        <f t="shared" si="2"/>
        <v>AllPrivatePrivate Equity</v>
      </c>
      <c r="N30" t="s">
        <v>125</v>
      </c>
      <c r="O30" t="s">
        <v>18</v>
      </c>
      <c r="P30" t="s">
        <v>77</v>
      </c>
      <c r="Q30">
        <v>240.20657933804759</v>
      </c>
      <c r="W30" t="str">
        <f t="shared" si="6"/>
        <v>DomesticEquityMitigation</v>
      </c>
      <c r="X30" t="s">
        <v>23</v>
      </c>
      <c r="Y30" t="s">
        <v>78</v>
      </c>
      <c r="Z30" t="s">
        <v>16</v>
      </c>
      <c r="AA30">
        <v>19012.430897197246</v>
      </c>
    </row>
    <row r="31" spans="1:27" x14ac:dyDescent="0.35">
      <c r="D31" s="1" t="s">
        <v>1</v>
      </c>
      <c r="E31" s="1" t="s">
        <v>6</v>
      </c>
      <c r="F31" s="1" t="s">
        <v>5</v>
      </c>
      <c r="G31" t="s">
        <v>95</v>
      </c>
      <c r="M31" t="str">
        <f t="shared" si="2"/>
        <v>AllPrivateUnknown</v>
      </c>
      <c r="N31" t="s">
        <v>125</v>
      </c>
      <c r="O31" t="s">
        <v>18</v>
      </c>
      <c r="P31" t="s">
        <v>27</v>
      </c>
      <c r="Q31">
        <v>10.776074075410513</v>
      </c>
      <c r="W31" t="str">
        <f t="shared" si="6"/>
        <v>DomesticGrantAdaptation</v>
      </c>
      <c r="X31" t="s">
        <v>23</v>
      </c>
      <c r="Y31" t="s">
        <v>40</v>
      </c>
      <c r="Z31" t="s">
        <v>44</v>
      </c>
      <c r="AA31">
        <v>7.8013644717890811</v>
      </c>
    </row>
    <row r="32" spans="1:27" x14ac:dyDescent="0.35">
      <c r="C32" t="str">
        <f>D32&amp;E32&amp;F32</f>
        <v>DomesticAgriculture, food production, fisheries and forestryBudget Expenditure</v>
      </c>
      <c r="D32" t="s">
        <v>23</v>
      </c>
      <c r="E32" t="s">
        <v>36</v>
      </c>
      <c r="F32" t="s">
        <v>74</v>
      </c>
      <c r="G32">
        <v>4415.3135720399387</v>
      </c>
      <c r="M32" t="str">
        <f t="shared" si="2"/>
        <v>AllPrivateVenture Capital</v>
      </c>
      <c r="N32" t="s">
        <v>125</v>
      </c>
      <c r="O32" t="s">
        <v>18</v>
      </c>
      <c r="P32" t="s">
        <v>80</v>
      </c>
      <c r="Q32">
        <v>47.868763805221711</v>
      </c>
      <c r="W32" t="str">
        <f t="shared" si="6"/>
        <v>DomesticGrantDual Benefits</v>
      </c>
      <c r="X32" t="s">
        <v>23</v>
      </c>
      <c r="Y32" t="s">
        <v>40</v>
      </c>
      <c r="Z32" t="s">
        <v>90</v>
      </c>
      <c r="AA32">
        <v>1.8930041966162579</v>
      </c>
    </row>
    <row r="33" spans="3:27" x14ac:dyDescent="0.35">
      <c r="C33" t="str">
        <f t="shared" ref="C33:C96" si="7">D33&amp;E33&amp;F33</f>
        <v>DomesticAgriculture, food production, fisheries and forestryDebt</v>
      </c>
      <c r="D33" t="s">
        <v>23</v>
      </c>
      <c r="E33" t="s">
        <v>36</v>
      </c>
      <c r="F33" t="s">
        <v>81</v>
      </c>
      <c r="G33">
        <v>11849.560499759606</v>
      </c>
      <c r="M33" t="str">
        <f t="shared" si="2"/>
        <v>AllPublicBilateral DFI</v>
      </c>
      <c r="N33" t="s">
        <v>125</v>
      </c>
      <c r="O33" t="s">
        <v>11</v>
      </c>
      <c r="P33" t="s">
        <v>35</v>
      </c>
      <c r="Q33">
        <v>4877.0039299705522</v>
      </c>
      <c r="W33" t="str">
        <f t="shared" si="6"/>
        <v>DomesticGrantMitigation</v>
      </c>
      <c r="X33" t="s">
        <v>23</v>
      </c>
      <c r="Y33" t="s">
        <v>40</v>
      </c>
      <c r="Z33" t="s">
        <v>16</v>
      </c>
      <c r="AA33">
        <v>15.004923623216269</v>
      </c>
    </row>
    <row r="34" spans="3:27" x14ac:dyDescent="0.35">
      <c r="C34" t="str">
        <f t="shared" si="7"/>
        <v>DomesticAgriculture, food production, fisheries and forestryEquity</v>
      </c>
      <c r="D34" t="s">
        <v>23</v>
      </c>
      <c r="E34" t="s">
        <v>36</v>
      </c>
      <c r="F34" t="s">
        <v>78</v>
      </c>
      <c r="G34">
        <v>88.042284329038338</v>
      </c>
      <c r="M34" t="str">
        <f t="shared" si="2"/>
        <v>AllPublicExport Credit Agency (ECA)</v>
      </c>
      <c r="N34" t="s">
        <v>125</v>
      </c>
      <c r="O34" t="s">
        <v>11</v>
      </c>
      <c r="P34" t="s">
        <v>66</v>
      </c>
      <c r="Q34">
        <v>295.28647305239468</v>
      </c>
      <c r="W34" t="str">
        <f t="shared" si="6"/>
        <v>InternationalConcessional DebtAdaptation</v>
      </c>
      <c r="X34" t="s">
        <v>10</v>
      </c>
      <c r="Y34" t="s">
        <v>85</v>
      </c>
      <c r="Z34" t="s">
        <v>44</v>
      </c>
      <c r="AA34">
        <v>65.205345764317315</v>
      </c>
    </row>
    <row r="35" spans="3:27" x14ac:dyDescent="0.35">
      <c r="C35" t="str">
        <f t="shared" si="7"/>
        <v>DomesticBuildings and the built environmentDebt</v>
      </c>
      <c r="D35" t="s">
        <v>23</v>
      </c>
      <c r="E35" t="s">
        <v>58</v>
      </c>
      <c r="F35" t="s">
        <v>81</v>
      </c>
      <c r="G35">
        <v>370.0505355406911</v>
      </c>
      <c r="M35" t="str">
        <f t="shared" si="2"/>
        <v>AllPublicGovernment</v>
      </c>
      <c r="N35" t="s">
        <v>125</v>
      </c>
      <c r="O35" t="s">
        <v>11</v>
      </c>
      <c r="P35" t="s">
        <v>12</v>
      </c>
      <c r="Q35">
        <v>7258.6974569670192</v>
      </c>
      <c r="W35" t="str">
        <f t="shared" si="6"/>
        <v>InternationalConcessional DebtDual Benefits</v>
      </c>
      <c r="X35" t="s">
        <v>10</v>
      </c>
      <c r="Y35" t="s">
        <v>85</v>
      </c>
      <c r="Z35" t="s">
        <v>90</v>
      </c>
      <c r="AA35">
        <v>4.337057545622212</v>
      </c>
    </row>
    <row r="36" spans="3:27" x14ac:dyDescent="0.35">
      <c r="C36" t="str">
        <f t="shared" si="7"/>
        <v>DomesticBuildings and the built environmentEquity</v>
      </c>
      <c r="D36" t="s">
        <v>23</v>
      </c>
      <c r="E36" t="s">
        <v>58</v>
      </c>
      <c r="F36" t="s">
        <v>78</v>
      </c>
      <c r="G36">
        <v>1249.8105978226567</v>
      </c>
      <c r="M36" t="str">
        <f t="shared" si="2"/>
        <v>AllPublicMultilateral Climate Funds</v>
      </c>
      <c r="N36" t="s">
        <v>125</v>
      </c>
      <c r="O36" t="s">
        <v>11</v>
      </c>
      <c r="P36" t="s">
        <v>31</v>
      </c>
      <c r="Q36">
        <v>1061.1910661657791</v>
      </c>
      <c r="W36" t="str">
        <f t="shared" si="6"/>
        <v>InternationalConcessional DebtMitigation</v>
      </c>
      <c r="X36" t="s">
        <v>10</v>
      </c>
      <c r="Y36" t="s">
        <v>85</v>
      </c>
      <c r="Z36" t="s">
        <v>16</v>
      </c>
      <c r="AA36">
        <v>2013.058085645167</v>
      </c>
    </row>
    <row r="37" spans="3:27" x14ac:dyDescent="0.35">
      <c r="C37" t="str">
        <f t="shared" si="7"/>
        <v>DomesticBuildings and the built environmentGrant</v>
      </c>
      <c r="D37" t="s">
        <v>23</v>
      </c>
      <c r="E37" t="s">
        <v>58</v>
      </c>
      <c r="F37" t="s">
        <v>40</v>
      </c>
      <c r="G37">
        <v>0.58617664992678664</v>
      </c>
      <c r="M37" t="str">
        <f t="shared" si="2"/>
        <v>AllPublicMultilateral DFI</v>
      </c>
      <c r="N37" t="s">
        <v>125</v>
      </c>
      <c r="O37" t="s">
        <v>11</v>
      </c>
      <c r="P37" t="s">
        <v>65</v>
      </c>
      <c r="Q37">
        <v>2841.4820335929817</v>
      </c>
      <c r="W37" t="str">
        <f t="shared" si="6"/>
        <v>InternationalDebtAdaptation</v>
      </c>
      <c r="X37" t="s">
        <v>10</v>
      </c>
      <c r="Y37" t="s">
        <v>81</v>
      </c>
      <c r="Z37" t="s">
        <v>44</v>
      </c>
      <c r="AA37">
        <v>862.62112516446052</v>
      </c>
    </row>
    <row r="38" spans="3:27" x14ac:dyDescent="0.35">
      <c r="C38" t="str">
        <f t="shared" si="7"/>
        <v>DomesticCircular EconomyBudget Expenditure</v>
      </c>
      <c r="D38" t="s">
        <v>23</v>
      </c>
      <c r="E38" t="s">
        <v>48</v>
      </c>
      <c r="F38" t="s">
        <v>74</v>
      </c>
      <c r="G38">
        <v>186.30615098206721</v>
      </c>
      <c r="M38" t="str">
        <f t="shared" si="2"/>
        <v>AllPublicNational DFI</v>
      </c>
      <c r="N38" t="s">
        <v>125</v>
      </c>
      <c r="O38" t="s">
        <v>11</v>
      </c>
      <c r="P38" t="s">
        <v>67</v>
      </c>
      <c r="Q38">
        <v>1180.0136148920635</v>
      </c>
      <c r="W38" t="str">
        <f t="shared" si="6"/>
        <v>InternationalDebtDual Benefits</v>
      </c>
      <c r="X38" t="s">
        <v>10</v>
      </c>
      <c r="Y38" t="s">
        <v>81</v>
      </c>
      <c r="Z38" t="s">
        <v>90</v>
      </c>
      <c r="AA38">
        <v>571.54580586292832</v>
      </c>
    </row>
    <row r="39" spans="3:27" x14ac:dyDescent="0.35">
      <c r="C39" t="str">
        <f t="shared" si="7"/>
        <v>DomesticCircular EconomyDebt</v>
      </c>
      <c r="D39" t="s">
        <v>23</v>
      </c>
      <c r="E39" t="s">
        <v>48</v>
      </c>
      <c r="F39" t="s">
        <v>81</v>
      </c>
      <c r="G39">
        <v>31.720299864904568</v>
      </c>
      <c r="M39" t="str">
        <f t="shared" si="2"/>
        <v>AllPublicPublic Fund</v>
      </c>
      <c r="N39" t="s">
        <v>125</v>
      </c>
      <c r="O39" t="s">
        <v>11</v>
      </c>
      <c r="P39" t="s">
        <v>24</v>
      </c>
      <c r="Q39">
        <v>159.069885744153</v>
      </c>
      <c r="W39" t="str">
        <f t="shared" si="6"/>
        <v>InternationalDebtMitigation</v>
      </c>
      <c r="X39" t="s">
        <v>10</v>
      </c>
      <c r="Y39" t="s">
        <v>81</v>
      </c>
      <c r="Z39" t="s">
        <v>16</v>
      </c>
      <c r="AA39">
        <v>3307.5518197865586</v>
      </c>
    </row>
    <row r="40" spans="3:27" x14ac:dyDescent="0.35">
      <c r="C40" t="str">
        <f t="shared" si="7"/>
        <v>DomesticCircular EconomyGrant</v>
      </c>
      <c r="D40" t="s">
        <v>23</v>
      </c>
      <c r="E40" t="s">
        <v>48</v>
      </c>
      <c r="F40" t="s">
        <v>40</v>
      </c>
      <c r="G40">
        <v>0.76037931085155808</v>
      </c>
      <c r="M40" t="str">
        <f t="shared" si="2"/>
        <v>AllPublicSOE</v>
      </c>
      <c r="N40" t="s">
        <v>125</v>
      </c>
      <c r="O40" t="s">
        <v>11</v>
      </c>
      <c r="P40" t="s">
        <v>55</v>
      </c>
      <c r="Q40">
        <v>126.61958481210431</v>
      </c>
      <c r="W40" t="str">
        <f t="shared" si="6"/>
        <v>InternationalEquityAdaptation</v>
      </c>
      <c r="X40" t="s">
        <v>10</v>
      </c>
      <c r="Y40" t="s">
        <v>78</v>
      </c>
      <c r="Z40" t="s">
        <v>44</v>
      </c>
      <c r="AA40">
        <v>1.619519715</v>
      </c>
    </row>
    <row r="41" spans="3:27" x14ac:dyDescent="0.35">
      <c r="C41" t="str">
        <f t="shared" si="7"/>
        <v>DomesticClean EnergyBudget Expenditure</v>
      </c>
      <c r="D41" t="s">
        <v>23</v>
      </c>
      <c r="E41" t="s">
        <v>14</v>
      </c>
      <c r="F41" t="s">
        <v>74</v>
      </c>
      <c r="G41">
        <v>769.87261784872589</v>
      </c>
      <c r="M41" t="str">
        <f t="shared" si="2"/>
        <v>AllPublicState-owned FI</v>
      </c>
      <c r="N41" t="s">
        <v>125</v>
      </c>
      <c r="O41" t="s">
        <v>11</v>
      </c>
      <c r="P41" t="s">
        <v>13</v>
      </c>
      <c r="Q41">
        <v>407.93150065799665</v>
      </c>
      <c r="W41" t="str">
        <f t="shared" si="6"/>
        <v>InternationalEquityDual Benefits</v>
      </c>
      <c r="X41" t="s">
        <v>10</v>
      </c>
      <c r="Y41" t="s">
        <v>78</v>
      </c>
      <c r="Z41" t="s">
        <v>90</v>
      </c>
      <c r="AA41">
        <v>236.02003009034874</v>
      </c>
    </row>
    <row r="42" spans="3:27" x14ac:dyDescent="0.35">
      <c r="C42" t="str">
        <f t="shared" si="7"/>
        <v>DomesticClean EnergyConcessional Debt</v>
      </c>
      <c r="D42" t="s">
        <v>23</v>
      </c>
      <c r="E42" t="s">
        <v>14</v>
      </c>
      <c r="F42" t="s">
        <v>85</v>
      </c>
      <c r="G42">
        <v>259.29264679723764</v>
      </c>
      <c r="O42" s="1" t="s">
        <v>1</v>
      </c>
      <c r="P42" s="1" t="s">
        <v>2</v>
      </c>
      <c r="Q42" t="s">
        <v>95</v>
      </c>
      <c r="W42" t="str">
        <f t="shared" si="6"/>
        <v>InternationalEquityMitigation</v>
      </c>
      <c r="X42" t="s">
        <v>10</v>
      </c>
      <c r="Y42" t="s">
        <v>78</v>
      </c>
      <c r="Z42" t="s">
        <v>16</v>
      </c>
      <c r="AA42">
        <v>3906.0875298713322</v>
      </c>
    </row>
    <row r="43" spans="3:27" x14ac:dyDescent="0.35">
      <c r="C43" t="str">
        <f t="shared" si="7"/>
        <v>DomesticClean EnergyDebt</v>
      </c>
      <c r="D43" t="s">
        <v>23</v>
      </c>
      <c r="E43" t="s">
        <v>14</v>
      </c>
      <c r="F43" t="s">
        <v>81</v>
      </c>
      <c r="G43">
        <v>53858.325218096215</v>
      </c>
      <c r="M43" t="str">
        <f>O43&amp;P43</f>
        <v>DomesticPrivate</v>
      </c>
      <c r="O43" t="s">
        <v>23</v>
      </c>
      <c r="P43" t="s">
        <v>18</v>
      </c>
      <c r="Q43">
        <v>111207.68318307481</v>
      </c>
      <c r="W43" t="str">
        <f t="shared" si="6"/>
        <v>InternationalGrantAdaptation</v>
      </c>
      <c r="X43" t="s">
        <v>10</v>
      </c>
      <c r="Y43" t="s">
        <v>40</v>
      </c>
      <c r="Z43" t="s">
        <v>44</v>
      </c>
      <c r="AA43">
        <v>185.16865469641513</v>
      </c>
    </row>
    <row r="44" spans="3:27" x14ac:dyDescent="0.35">
      <c r="C44" t="str">
        <f t="shared" si="7"/>
        <v>DomesticClean EnergyEquity</v>
      </c>
      <c r="D44" t="s">
        <v>23</v>
      </c>
      <c r="E44" t="s">
        <v>14</v>
      </c>
      <c r="F44" t="s">
        <v>78</v>
      </c>
      <c r="G44">
        <v>17738.975669535484</v>
      </c>
      <c r="M44" t="str">
        <f t="shared" ref="M44:M46" si="8">O44&amp;P44</f>
        <v>DomesticPublic</v>
      </c>
      <c r="O44" t="s">
        <v>23</v>
      </c>
      <c r="P44" t="s">
        <v>11</v>
      </c>
      <c r="Q44">
        <v>7428.5336483603178</v>
      </c>
      <c r="W44" t="str">
        <f t="shared" si="6"/>
        <v>InternationalGrantDual Benefits</v>
      </c>
      <c r="X44" t="s">
        <v>10</v>
      </c>
      <c r="Y44" t="s">
        <v>40</v>
      </c>
      <c r="Z44" t="s">
        <v>90</v>
      </c>
      <c r="AA44">
        <v>331.35521536317754</v>
      </c>
    </row>
    <row r="45" spans="3:27" x14ac:dyDescent="0.35">
      <c r="C45" t="str">
        <f t="shared" si="7"/>
        <v>DomesticClean EnergyGrant</v>
      </c>
      <c r="D45" t="s">
        <v>23</v>
      </c>
      <c r="E45" t="s">
        <v>14</v>
      </c>
      <c r="F45" t="s">
        <v>40</v>
      </c>
      <c r="G45">
        <v>2.6857723371550599</v>
      </c>
      <c r="M45" t="str">
        <f t="shared" si="8"/>
        <v>InternationalPrivate</v>
      </c>
      <c r="O45" t="s">
        <v>10</v>
      </c>
      <c r="P45" t="s">
        <v>18</v>
      </c>
      <c r="Q45">
        <v>1157.7830964983978</v>
      </c>
      <c r="W45" t="str">
        <f t="shared" si="6"/>
        <v>InternationalGrantMitigation</v>
      </c>
      <c r="X45" t="s">
        <v>10</v>
      </c>
      <c r="Y45" t="s">
        <v>40</v>
      </c>
      <c r="Z45" t="s">
        <v>16</v>
      </c>
      <c r="AA45">
        <v>451.97480448780004</v>
      </c>
    </row>
    <row r="46" spans="3:27" x14ac:dyDescent="0.35">
      <c r="C46" t="str">
        <f t="shared" si="7"/>
        <v>DomesticEnergy Efficiency and DSMBudget Expenditure</v>
      </c>
      <c r="D46" t="s">
        <v>23</v>
      </c>
      <c r="E46" t="s">
        <v>69</v>
      </c>
      <c r="F46" t="s">
        <v>74</v>
      </c>
      <c r="G46">
        <v>222.5024059192167</v>
      </c>
      <c r="M46" t="str">
        <f t="shared" si="8"/>
        <v>InternationalPublic</v>
      </c>
      <c r="O46" t="s">
        <v>10</v>
      </c>
      <c r="P46" t="s">
        <v>11</v>
      </c>
      <c r="Q46">
        <v>10778.761897494738</v>
      </c>
      <c r="Y46" s="1" t="s">
        <v>5</v>
      </c>
      <c r="Z46" s="1" t="s">
        <v>8</v>
      </c>
      <c r="AA46" t="s">
        <v>95</v>
      </c>
    </row>
    <row r="47" spans="3:27" x14ac:dyDescent="0.35">
      <c r="C47" t="str">
        <f t="shared" si="7"/>
        <v>DomesticEnergy Efficiency and DSMConcessional Debt</v>
      </c>
      <c r="D47" t="s">
        <v>23</v>
      </c>
      <c r="E47" t="s">
        <v>69</v>
      </c>
      <c r="F47" t="s">
        <v>85</v>
      </c>
      <c r="G47">
        <v>26.090042926574402</v>
      </c>
      <c r="P47" s="1" t="s">
        <v>2</v>
      </c>
      <c r="Q47" t="s">
        <v>95</v>
      </c>
      <c r="W47" t="str">
        <f t="shared" si="6"/>
        <v>AllBudget ExpenditureAdaptation</v>
      </c>
      <c r="X47" t="s">
        <v>125</v>
      </c>
      <c r="Y47" t="s">
        <v>74</v>
      </c>
      <c r="Z47" t="s">
        <v>44</v>
      </c>
      <c r="AA47">
        <v>478.45313128037327</v>
      </c>
    </row>
    <row r="48" spans="3:27" x14ac:dyDescent="0.35">
      <c r="C48" t="str">
        <f t="shared" si="7"/>
        <v>DomesticEnergy Efficiency and DSMDebt</v>
      </c>
      <c r="D48" t="s">
        <v>23</v>
      </c>
      <c r="E48" t="s">
        <v>69</v>
      </c>
      <c r="F48" t="s">
        <v>81</v>
      </c>
      <c r="G48">
        <v>21176.268544789596</v>
      </c>
      <c r="M48" t="str">
        <f>O48&amp;P48</f>
        <v>AllPrivate</v>
      </c>
      <c r="O48" t="s">
        <v>125</v>
      </c>
      <c r="P48" t="s">
        <v>18</v>
      </c>
      <c r="Q48">
        <v>112365.46627957321</v>
      </c>
      <c r="W48" t="str">
        <f t="shared" si="6"/>
        <v>AllBudget ExpenditureDual Benefits</v>
      </c>
      <c r="X48" t="s">
        <v>125</v>
      </c>
      <c r="Y48" t="s">
        <v>74</v>
      </c>
      <c r="Z48" t="s">
        <v>90</v>
      </c>
      <c r="AA48">
        <v>5331.827103372998</v>
      </c>
    </row>
    <row r="49" spans="3:27" x14ac:dyDescent="0.35">
      <c r="C49" t="str">
        <f t="shared" si="7"/>
        <v>DomesticEnergy Efficiency and DSMGrant</v>
      </c>
      <c r="D49" t="s">
        <v>23</v>
      </c>
      <c r="E49" t="s">
        <v>69</v>
      </c>
      <c r="F49" t="s">
        <v>40</v>
      </c>
      <c r="G49">
        <v>0.27024258664063344</v>
      </c>
      <c r="M49" t="str">
        <f>O49&amp;P49</f>
        <v>AllPublic</v>
      </c>
      <c r="O49" t="s">
        <v>125</v>
      </c>
      <c r="P49" t="s">
        <v>11</v>
      </c>
      <c r="Q49">
        <v>18207.295545855057</v>
      </c>
      <c r="W49" t="str">
        <f t="shared" si="6"/>
        <v>AllBudget ExpenditureMitigation</v>
      </c>
      <c r="X49" t="s">
        <v>125</v>
      </c>
      <c r="Y49" t="s">
        <v>74</v>
      </c>
      <c r="Z49" t="s">
        <v>16</v>
      </c>
      <c r="AA49">
        <v>262.16764341695057</v>
      </c>
    </row>
    <row r="50" spans="3:27" ht="21" x14ac:dyDescent="0.5">
      <c r="C50" t="str">
        <f t="shared" si="7"/>
        <v>DomesticGeneral eco-system supportBudget Expenditure</v>
      </c>
      <c r="D50" t="s">
        <v>23</v>
      </c>
      <c r="E50" t="s">
        <v>42</v>
      </c>
      <c r="F50" t="s">
        <v>74</v>
      </c>
      <c r="G50">
        <v>477.62969363236078</v>
      </c>
      <c r="M50" s="87" t="s">
        <v>100</v>
      </c>
      <c r="N50" s="87"/>
      <c r="O50" s="87"/>
      <c r="P50" s="87"/>
      <c r="Q50" s="87"/>
      <c r="W50" t="str">
        <f t="shared" si="6"/>
        <v>AllConcessional DebtAdaptation</v>
      </c>
      <c r="X50" t="s">
        <v>125</v>
      </c>
      <c r="Y50" t="s">
        <v>85</v>
      </c>
      <c r="Z50" t="s">
        <v>44</v>
      </c>
      <c r="AA50">
        <v>101.45069364340713</v>
      </c>
    </row>
    <row r="51" spans="3:27" x14ac:dyDescent="0.35">
      <c r="C51" t="str">
        <f t="shared" si="7"/>
        <v>DomesticLow carbon transportDebt</v>
      </c>
      <c r="D51" t="s">
        <v>23</v>
      </c>
      <c r="E51" t="s">
        <v>38</v>
      </c>
      <c r="F51" t="s">
        <v>81</v>
      </c>
      <c r="G51">
        <v>23.874817904354032</v>
      </c>
      <c r="N51" s="1" t="s">
        <v>1</v>
      </c>
      <c r="O51" s="1" t="s">
        <v>2</v>
      </c>
      <c r="P51" s="1" t="s">
        <v>4</v>
      </c>
      <c r="Q51" s="1" t="s">
        <v>5</v>
      </c>
      <c r="R51" t="s">
        <v>95</v>
      </c>
      <c r="W51" t="str">
        <f t="shared" si="6"/>
        <v>AllConcessional DebtDual Benefits</v>
      </c>
      <c r="X51" t="s">
        <v>125</v>
      </c>
      <c r="Y51" t="s">
        <v>85</v>
      </c>
      <c r="Z51" t="s">
        <v>90</v>
      </c>
      <c r="AA51">
        <v>4.337057545622212</v>
      </c>
    </row>
    <row r="52" spans="3:27" x14ac:dyDescent="0.35">
      <c r="C52" t="str">
        <f t="shared" si="7"/>
        <v>DomesticLow carbon transportEquity</v>
      </c>
      <c r="D52" t="s">
        <v>23</v>
      </c>
      <c r="E52" t="s">
        <v>38</v>
      </c>
      <c r="F52" t="s">
        <v>78</v>
      </c>
      <c r="G52">
        <v>23.644629839101114</v>
      </c>
      <c r="M52" t="str">
        <f>N52&amp;O52&amp;P52&amp;Q52</f>
        <v>DomesticPrivateCommercial BankDebt</v>
      </c>
      <c r="N52" t="s">
        <v>23</v>
      </c>
      <c r="O52" t="s">
        <v>18</v>
      </c>
      <c r="P52" t="s">
        <v>82</v>
      </c>
      <c r="Q52" t="s">
        <v>81</v>
      </c>
      <c r="R52">
        <v>68540.353925094038</v>
      </c>
      <c r="W52" t="str">
        <f t="shared" si="6"/>
        <v>AllConcessional DebtMitigation</v>
      </c>
      <c r="X52" t="s">
        <v>125</v>
      </c>
      <c r="Y52" t="s">
        <v>85</v>
      </c>
      <c r="Z52" t="s">
        <v>16</v>
      </c>
      <c r="AA52">
        <v>2298.4407753689788</v>
      </c>
    </row>
    <row r="53" spans="3:27" x14ac:dyDescent="0.35">
      <c r="C53" t="str">
        <f t="shared" si="7"/>
        <v>DomesticLow carbon transportGrant</v>
      </c>
      <c r="D53" t="s">
        <v>23</v>
      </c>
      <c r="E53" t="s">
        <v>38</v>
      </c>
      <c r="F53" t="s">
        <v>40</v>
      </c>
      <c r="G53">
        <v>5.3542700492811957</v>
      </c>
      <c r="M53" t="str">
        <f t="shared" ref="M53:M116" si="9">N53&amp;O53&amp;P53&amp;Q53</f>
        <v>DomesticPrivateCommercial FIDebt</v>
      </c>
      <c r="N53" t="s">
        <v>23</v>
      </c>
      <c r="O53" t="s">
        <v>18</v>
      </c>
      <c r="P53" t="s">
        <v>61</v>
      </c>
      <c r="Q53" t="s">
        <v>81</v>
      </c>
      <c r="R53">
        <v>1521.7757870781575</v>
      </c>
      <c r="W53" t="str">
        <f t="shared" si="6"/>
        <v>AllDebtAdaptation</v>
      </c>
      <c r="X53" t="s">
        <v>125</v>
      </c>
      <c r="Y53" t="s">
        <v>81</v>
      </c>
      <c r="Z53" t="s">
        <v>44</v>
      </c>
      <c r="AA53">
        <v>15004.066402797702</v>
      </c>
    </row>
    <row r="54" spans="3:27" x14ac:dyDescent="0.35">
      <c r="C54" t="str">
        <f t="shared" si="7"/>
        <v>DomesticOthers &amp; Cross-sectoralDebt</v>
      </c>
      <c r="D54" t="s">
        <v>23</v>
      </c>
      <c r="E54" t="s">
        <v>41</v>
      </c>
      <c r="F54" t="s">
        <v>81</v>
      </c>
      <c r="G54">
        <v>1147.8580099218434</v>
      </c>
      <c r="M54" t="str">
        <f t="shared" si="9"/>
        <v>DomesticPrivateCommercial FIEquity</v>
      </c>
      <c r="N54" t="s">
        <v>23</v>
      </c>
      <c r="O54" t="s">
        <v>18</v>
      </c>
      <c r="P54" t="s">
        <v>61</v>
      </c>
      <c r="Q54" t="s">
        <v>78</v>
      </c>
      <c r="R54">
        <v>8.5580450715541332</v>
      </c>
      <c r="W54" t="str">
        <f t="shared" si="6"/>
        <v>AllDebtDual Benefits</v>
      </c>
      <c r="X54" t="s">
        <v>125</v>
      </c>
      <c r="Y54" t="s">
        <v>81</v>
      </c>
      <c r="Z54" t="s">
        <v>90</v>
      </c>
      <c r="AA54">
        <v>3707.0789928516697</v>
      </c>
    </row>
    <row r="55" spans="3:27" x14ac:dyDescent="0.35">
      <c r="C55" t="str">
        <f t="shared" si="7"/>
        <v>DomesticOthers &amp; Cross-sectoralGrant</v>
      </c>
      <c r="D55" t="s">
        <v>23</v>
      </c>
      <c r="E55" t="s">
        <v>41</v>
      </c>
      <c r="F55" t="s">
        <v>40</v>
      </c>
      <c r="G55">
        <v>1.5577526219871303</v>
      </c>
      <c r="M55" t="str">
        <f t="shared" si="9"/>
        <v>DomesticPrivateCorporationDebt</v>
      </c>
      <c r="N55" t="s">
        <v>23</v>
      </c>
      <c r="O55" t="s">
        <v>18</v>
      </c>
      <c r="P55" t="s">
        <v>20</v>
      </c>
      <c r="Q55" t="s">
        <v>81</v>
      </c>
      <c r="R55">
        <v>12.464324435943745</v>
      </c>
      <c r="W55" t="str">
        <f t="shared" si="6"/>
        <v>AllDebtMitigation</v>
      </c>
      <c r="X55" t="s">
        <v>125</v>
      </c>
      <c r="Y55" t="s">
        <v>81</v>
      </c>
      <c r="Z55" t="s">
        <v>16</v>
      </c>
      <c r="AA55">
        <v>79065.745107866547</v>
      </c>
    </row>
    <row r="56" spans="3:27" x14ac:dyDescent="0.35">
      <c r="C56" t="str">
        <f t="shared" si="7"/>
        <v>DomesticWater conservation, supply and demandBudget Expenditure</v>
      </c>
      <c r="D56" t="s">
        <v>23</v>
      </c>
      <c r="E56" t="s">
        <v>46</v>
      </c>
      <c r="F56" t="s">
        <v>74</v>
      </c>
      <c r="G56">
        <v>0.82343764801247332</v>
      </c>
      <c r="M56" t="str">
        <f t="shared" si="9"/>
        <v>DomesticPrivateCorporationEquity</v>
      </c>
      <c r="N56" t="s">
        <v>23</v>
      </c>
      <c r="O56" t="s">
        <v>18</v>
      </c>
      <c r="P56" t="s">
        <v>20</v>
      </c>
      <c r="Q56" t="s">
        <v>78</v>
      </c>
      <c r="R56">
        <v>5803.931050965638</v>
      </c>
      <c r="W56" t="str">
        <f t="shared" si="6"/>
        <v>AllEquityAdaptation</v>
      </c>
      <c r="X56" t="s">
        <v>125</v>
      </c>
      <c r="Y56" t="s">
        <v>78</v>
      </c>
      <c r="Z56" t="s">
        <v>44</v>
      </c>
      <c r="AA56">
        <v>83.41620895705401</v>
      </c>
    </row>
    <row r="57" spans="3:27" x14ac:dyDescent="0.35">
      <c r="C57" t="str">
        <f t="shared" si="7"/>
        <v>DomesticWater conservation, supply and demandConcessional Debt</v>
      </c>
      <c r="D57" t="s">
        <v>23</v>
      </c>
      <c r="E57" t="s">
        <v>46</v>
      </c>
      <c r="F57" t="s">
        <v>85</v>
      </c>
      <c r="G57">
        <v>36.245347879089813</v>
      </c>
      <c r="M57" t="str">
        <f t="shared" si="9"/>
        <v>DomesticPrivateHouseholds/IndividualsEquity</v>
      </c>
      <c r="N57" t="s">
        <v>23</v>
      </c>
      <c r="O57" t="s">
        <v>18</v>
      </c>
      <c r="P57" t="s">
        <v>28</v>
      </c>
      <c r="Q57" t="s">
        <v>78</v>
      </c>
      <c r="R57">
        <v>2500.3079179465108</v>
      </c>
      <c r="W57" t="str">
        <f t="shared" si="6"/>
        <v>AllEquityDual Benefits</v>
      </c>
      <c r="X57" t="s">
        <v>125</v>
      </c>
      <c r="Y57" t="s">
        <v>78</v>
      </c>
      <c r="Z57" t="s">
        <v>90</v>
      </c>
      <c r="AA57">
        <v>324.06231441938706</v>
      </c>
    </row>
    <row r="58" spans="3:27" x14ac:dyDescent="0.35">
      <c r="C58" t="str">
        <f t="shared" si="7"/>
        <v>DomesticWater conservation, supply and demandDebt</v>
      </c>
      <c r="D58" t="s">
        <v>23</v>
      </c>
      <c r="E58" t="s">
        <v>46</v>
      </c>
      <c r="F58" t="s">
        <v>81</v>
      </c>
      <c r="G58">
        <v>4577.513826824752</v>
      </c>
      <c r="M58" t="str">
        <f t="shared" si="9"/>
        <v>DomesticPrivateInstitutional InvestorsDebt</v>
      </c>
      <c r="N58" t="s">
        <v>23</v>
      </c>
      <c r="O58" t="s">
        <v>18</v>
      </c>
      <c r="P58" t="s">
        <v>26</v>
      </c>
      <c r="Q58" t="s">
        <v>81</v>
      </c>
      <c r="R58">
        <v>21957.602549715019</v>
      </c>
      <c r="W58" t="str">
        <f t="shared" si="6"/>
        <v>AllEquityMitigation</v>
      </c>
      <c r="X58" t="s">
        <v>125</v>
      </c>
      <c r="Y58" t="s">
        <v>78</v>
      </c>
      <c r="Z58" t="s">
        <v>16</v>
      </c>
      <c r="AA58">
        <v>22918.518427068571</v>
      </c>
    </row>
    <row r="59" spans="3:27" x14ac:dyDescent="0.35">
      <c r="C59" t="str">
        <f t="shared" si="7"/>
        <v>DomesticWater conservation, supply and demandEquity</v>
      </c>
      <c r="D59" t="s">
        <v>23</v>
      </c>
      <c r="E59" t="s">
        <v>46</v>
      </c>
      <c r="F59" t="s">
        <v>78</v>
      </c>
      <c r="G59">
        <v>81.796689242054001</v>
      </c>
      <c r="M59" t="str">
        <f t="shared" si="9"/>
        <v>DomesticPrivateInstitutional InvestorsEquity</v>
      </c>
      <c r="N59" t="s">
        <v>23</v>
      </c>
      <c r="O59" t="s">
        <v>18</v>
      </c>
      <c r="P59" t="s">
        <v>26</v>
      </c>
      <c r="Q59" t="s">
        <v>78</v>
      </c>
      <c r="R59">
        <v>10563.838165549289</v>
      </c>
      <c r="W59" t="str">
        <f t="shared" si="6"/>
        <v>AllGrantAdaptation</v>
      </c>
      <c r="X59" t="s">
        <v>125</v>
      </c>
      <c r="Y59" t="s">
        <v>40</v>
      </c>
      <c r="Z59" t="s">
        <v>44</v>
      </c>
      <c r="AA59">
        <v>192.97001916820423</v>
      </c>
    </row>
    <row r="60" spans="3:27" x14ac:dyDescent="0.35">
      <c r="C60" t="str">
        <f t="shared" si="7"/>
        <v>DomesticWater conservation, supply and demandGrant</v>
      </c>
      <c r="D60" t="s">
        <v>23</v>
      </c>
      <c r="E60" t="s">
        <v>46</v>
      </c>
      <c r="F60" t="s">
        <v>40</v>
      </c>
      <c r="G60">
        <v>13.484698735779244</v>
      </c>
      <c r="M60" t="str">
        <f t="shared" si="9"/>
        <v>DomesticPrivatePrivate EquityDebt</v>
      </c>
      <c r="N60" t="s">
        <v>23</v>
      </c>
      <c r="O60" t="s">
        <v>18</v>
      </c>
      <c r="P60" t="s">
        <v>77</v>
      </c>
      <c r="Q60" t="s">
        <v>81</v>
      </c>
      <c r="R60">
        <v>156.04853857873974</v>
      </c>
      <c r="W60" t="str">
        <f t="shared" si="6"/>
        <v>AllGrantDual Benefits</v>
      </c>
      <c r="X60" t="s">
        <v>125</v>
      </c>
      <c r="Y60" t="s">
        <v>40</v>
      </c>
      <c r="Z60" t="s">
        <v>90</v>
      </c>
      <c r="AA60">
        <v>333.24821955979377</v>
      </c>
    </row>
    <row r="61" spans="3:27" x14ac:dyDescent="0.35">
      <c r="C61" t="str">
        <f t="shared" si="7"/>
        <v>InternationalAgriculture, food production, fisheries and forestryConcessional Debt</v>
      </c>
      <c r="D61" t="s">
        <v>10</v>
      </c>
      <c r="E61" t="s">
        <v>36</v>
      </c>
      <c r="F61" t="s">
        <v>85</v>
      </c>
      <c r="G61">
        <v>7.5020149062246775</v>
      </c>
      <c r="M61" t="str">
        <f t="shared" si="9"/>
        <v>DomesticPrivatePrivate EquityEquity</v>
      </c>
      <c r="N61" t="s">
        <v>23</v>
      </c>
      <c r="O61" t="s">
        <v>18</v>
      </c>
      <c r="P61" t="s">
        <v>77</v>
      </c>
      <c r="Q61" t="s">
        <v>78</v>
      </c>
      <c r="R61">
        <v>84.158040759307852</v>
      </c>
      <c r="W61" t="str">
        <f t="shared" si="6"/>
        <v>AllGrantMitigation</v>
      </c>
      <c r="X61" t="s">
        <v>125</v>
      </c>
      <c r="Y61" t="s">
        <v>40</v>
      </c>
      <c r="Z61" t="s">
        <v>16</v>
      </c>
      <c r="AA61">
        <v>466.97972811101624</v>
      </c>
    </row>
    <row r="62" spans="3:27" x14ac:dyDescent="0.35">
      <c r="C62" t="str">
        <f t="shared" si="7"/>
        <v>InternationalAgriculture, food production, fisheries and forestryDebt</v>
      </c>
      <c r="D62" t="s">
        <v>10</v>
      </c>
      <c r="E62" t="s">
        <v>36</v>
      </c>
      <c r="F62" t="s">
        <v>81</v>
      </c>
      <c r="G62">
        <v>28.99147424775791</v>
      </c>
      <c r="M62" t="str">
        <f t="shared" si="9"/>
        <v>DomesticPrivateUnknownDebt</v>
      </c>
      <c r="N62" t="s">
        <v>23</v>
      </c>
      <c r="O62" t="s">
        <v>18</v>
      </c>
      <c r="P62" t="s">
        <v>27</v>
      </c>
      <c r="Q62" t="s">
        <v>81</v>
      </c>
      <c r="R62">
        <v>7.5432518527873595</v>
      </c>
      <c r="W62" t="str">
        <f t="shared" ref="W62:W72" si="10">X62&amp;Y62&amp;Z62</f>
        <v/>
      </c>
    </row>
    <row r="63" spans="3:27" x14ac:dyDescent="0.35">
      <c r="C63" t="str">
        <f t="shared" si="7"/>
        <v>InternationalAgriculture, food production, fisheries and forestryEquity</v>
      </c>
      <c r="D63" t="s">
        <v>10</v>
      </c>
      <c r="E63" t="s">
        <v>36</v>
      </c>
      <c r="F63" t="s">
        <v>78</v>
      </c>
      <c r="G63">
        <v>236.02013728995487</v>
      </c>
      <c r="M63" t="str">
        <f t="shared" si="9"/>
        <v>DomesticPrivateUnknownEquity</v>
      </c>
      <c r="N63" t="s">
        <v>23</v>
      </c>
      <c r="O63" t="s">
        <v>18</v>
      </c>
      <c r="P63" t="s">
        <v>27</v>
      </c>
      <c r="Q63" t="s">
        <v>78</v>
      </c>
      <c r="R63">
        <v>3.2328222226231529</v>
      </c>
      <c r="W63" t="str">
        <f t="shared" si="10"/>
        <v/>
      </c>
    </row>
    <row r="64" spans="3:27" x14ac:dyDescent="0.35">
      <c r="C64" t="str">
        <f t="shared" si="7"/>
        <v>InternationalAgriculture, food production, fisheries and forestryGrant</v>
      </c>
      <c r="D64" t="s">
        <v>10</v>
      </c>
      <c r="E64" t="s">
        <v>36</v>
      </c>
      <c r="F64" t="s">
        <v>40</v>
      </c>
      <c r="G64">
        <v>91.602347093525879</v>
      </c>
      <c r="M64" t="str">
        <f t="shared" si="9"/>
        <v>DomesticPrivateVenture CapitalDebt</v>
      </c>
      <c r="N64" t="s">
        <v>23</v>
      </c>
      <c r="O64" t="s">
        <v>18</v>
      </c>
      <c r="P64" t="s">
        <v>80</v>
      </c>
      <c r="Q64" t="s">
        <v>81</v>
      </c>
      <c r="R64">
        <v>6.9739999999999996E-2</v>
      </c>
      <c r="W64" t="str">
        <f t="shared" si="10"/>
        <v/>
      </c>
    </row>
    <row r="65" spans="3:23" x14ac:dyDescent="0.35">
      <c r="C65" t="str">
        <f t="shared" si="7"/>
        <v>InternationalBuildings and the built environmentConcessional Debt</v>
      </c>
      <c r="D65" t="s">
        <v>10</v>
      </c>
      <c r="E65" t="s">
        <v>58</v>
      </c>
      <c r="F65" t="s">
        <v>85</v>
      </c>
      <c r="G65">
        <v>46.239661854145687</v>
      </c>
      <c r="M65" t="str">
        <f t="shared" si="9"/>
        <v>DomesticPrivateVenture CapitalEquity</v>
      </c>
      <c r="N65" t="s">
        <v>23</v>
      </c>
      <c r="O65" t="s">
        <v>18</v>
      </c>
      <c r="P65" t="s">
        <v>80</v>
      </c>
      <c r="Q65" t="s">
        <v>78</v>
      </c>
      <c r="R65">
        <v>47.569411898961711</v>
      </c>
      <c r="W65" t="str">
        <f t="shared" si="10"/>
        <v/>
      </c>
    </row>
    <row r="66" spans="3:23" x14ac:dyDescent="0.35">
      <c r="C66" t="str">
        <f t="shared" si="7"/>
        <v>InternationalBuildings and the built environmentDebt</v>
      </c>
      <c r="D66" t="s">
        <v>10</v>
      </c>
      <c r="E66" t="s">
        <v>58</v>
      </c>
      <c r="F66" t="s">
        <v>81</v>
      </c>
      <c r="G66">
        <v>3.0448543988547283</v>
      </c>
      <c r="M66" t="str">
        <f t="shared" si="9"/>
        <v>DomesticPrivateVenture CapitalGrant</v>
      </c>
      <c r="N66" t="s">
        <v>23</v>
      </c>
      <c r="O66" t="s">
        <v>18</v>
      </c>
      <c r="P66" t="s">
        <v>80</v>
      </c>
      <c r="Q66" t="s">
        <v>40</v>
      </c>
      <c r="R66">
        <v>0.22961190626000003</v>
      </c>
      <c r="W66" t="str">
        <f t="shared" si="10"/>
        <v/>
      </c>
    </row>
    <row r="67" spans="3:23" x14ac:dyDescent="0.35">
      <c r="C67" t="str">
        <f t="shared" si="7"/>
        <v>InternationalBuildings and the built environmentEquity</v>
      </c>
      <c r="D67" t="s">
        <v>10</v>
      </c>
      <c r="E67" t="s">
        <v>58</v>
      </c>
      <c r="F67" t="s">
        <v>78</v>
      </c>
      <c r="G67">
        <v>88.40631000168635</v>
      </c>
      <c r="M67" t="str">
        <f t="shared" si="9"/>
        <v>DomesticPublicGovernmentBudget Expenditure</v>
      </c>
      <c r="N67" t="s">
        <v>23</v>
      </c>
      <c r="O67" t="s">
        <v>11</v>
      </c>
      <c r="P67" t="s">
        <v>12</v>
      </c>
      <c r="Q67" t="s">
        <v>74</v>
      </c>
      <c r="R67">
        <v>6072.4478780703221</v>
      </c>
      <c r="W67" t="str">
        <f t="shared" si="10"/>
        <v/>
      </c>
    </row>
    <row r="68" spans="3:23" x14ac:dyDescent="0.35">
      <c r="C68" t="str">
        <f t="shared" si="7"/>
        <v>InternationalBuildings and the built environmentGrant</v>
      </c>
      <c r="D68" t="s">
        <v>10</v>
      </c>
      <c r="E68" t="s">
        <v>58</v>
      </c>
      <c r="F68" t="s">
        <v>40</v>
      </c>
      <c r="G68">
        <v>16.223904701737673</v>
      </c>
      <c r="M68" t="str">
        <f t="shared" si="9"/>
        <v>DomesticPublicGovernmentEquity</v>
      </c>
      <c r="N68" t="s">
        <v>23</v>
      </c>
      <c r="O68" t="s">
        <v>11</v>
      </c>
      <c r="P68" t="s">
        <v>12</v>
      </c>
      <c r="Q68" t="s">
        <v>78</v>
      </c>
      <c r="R68">
        <v>11.604530610298392</v>
      </c>
      <c r="W68" t="str">
        <f t="shared" si="10"/>
        <v/>
      </c>
    </row>
    <row r="69" spans="3:23" x14ac:dyDescent="0.35">
      <c r="C69" t="str">
        <f t="shared" si="7"/>
        <v>InternationalCircular EconomyConcessional Debt</v>
      </c>
      <c r="D69" t="s">
        <v>10</v>
      </c>
      <c r="E69" t="s">
        <v>48</v>
      </c>
      <c r="F69" t="s">
        <v>85</v>
      </c>
      <c r="G69">
        <v>0.16199151037892434</v>
      </c>
      <c r="M69" t="str">
        <f t="shared" si="9"/>
        <v>DomesticPublicGovernmentGrant</v>
      </c>
      <c r="N69" t="s">
        <v>23</v>
      </c>
      <c r="O69" t="s">
        <v>11</v>
      </c>
      <c r="P69" t="s">
        <v>12</v>
      </c>
      <c r="Q69" t="s">
        <v>40</v>
      </c>
      <c r="R69">
        <v>5.3542700492811957</v>
      </c>
      <c r="W69" t="str">
        <f t="shared" si="10"/>
        <v/>
      </c>
    </row>
    <row r="70" spans="3:23" x14ac:dyDescent="0.35">
      <c r="C70" t="str">
        <f t="shared" si="7"/>
        <v>InternationalCircular EconomyDebt</v>
      </c>
      <c r="D70" t="s">
        <v>10</v>
      </c>
      <c r="E70" t="s">
        <v>48</v>
      </c>
      <c r="F70" t="s">
        <v>81</v>
      </c>
      <c r="G70">
        <v>1.0834018539219163E-2</v>
      </c>
      <c r="M70" t="str">
        <f t="shared" si="9"/>
        <v>DomesticPublicMultilateral Climate FundsGrant</v>
      </c>
      <c r="N70" t="s">
        <v>23</v>
      </c>
      <c r="O70" t="s">
        <v>11</v>
      </c>
      <c r="P70" t="s">
        <v>31</v>
      </c>
      <c r="Q70" t="s">
        <v>40</v>
      </c>
      <c r="R70">
        <v>4.3468994201001601E-2</v>
      </c>
      <c r="W70" t="str">
        <f t="shared" si="10"/>
        <v/>
      </c>
    </row>
    <row r="71" spans="3:23" x14ac:dyDescent="0.35">
      <c r="C71" t="str">
        <f t="shared" si="7"/>
        <v>InternationalCircular EconomyEquity</v>
      </c>
      <c r="D71" t="s">
        <v>10</v>
      </c>
      <c r="E71" t="s">
        <v>48</v>
      </c>
      <c r="F71" t="s">
        <v>78</v>
      </c>
      <c r="G71">
        <v>8.6816868037732002E-5</v>
      </c>
      <c r="M71" t="str">
        <f t="shared" si="9"/>
        <v>DomesticPublicNational DFIConcessional Debt</v>
      </c>
      <c r="N71" t="s">
        <v>23</v>
      </c>
      <c r="O71" t="s">
        <v>11</v>
      </c>
      <c r="P71" t="s">
        <v>67</v>
      </c>
      <c r="Q71" t="s">
        <v>85</v>
      </c>
      <c r="R71">
        <v>321.62803760290188</v>
      </c>
      <c r="W71" t="str">
        <f t="shared" si="10"/>
        <v/>
      </c>
    </row>
    <row r="72" spans="3:23" x14ac:dyDescent="0.35">
      <c r="C72" t="str">
        <f t="shared" si="7"/>
        <v>InternationalCircular EconomyGrant</v>
      </c>
      <c r="D72" t="s">
        <v>10</v>
      </c>
      <c r="E72" t="s">
        <v>48</v>
      </c>
      <c r="F72" t="s">
        <v>40</v>
      </c>
      <c r="G72">
        <v>25.853171679560091</v>
      </c>
      <c r="M72" t="str">
        <f t="shared" si="9"/>
        <v>DomesticPublicNational DFIDebt</v>
      </c>
      <c r="N72" t="s">
        <v>23</v>
      </c>
      <c r="O72" t="s">
        <v>11</v>
      </c>
      <c r="P72" t="s">
        <v>67</v>
      </c>
      <c r="Q72" t="s">
        <v>81</v>
      </c>
      <c r="R72">
        <v>839.31363594728202</v>
      </c>
      <c r="W72" t="str">
        <f t="shared" si="10"/>
        <v/>
      </c>
    </row>
    <row r="73" spans="3:23" x14ac:dyDescent="0.35">
      <c r="C73" t="str">
        <f t="shared" si="7"/>
        <v>InternationalClean EnergyConcessional Debt</v>
      </c>
      <c r="D73" t="s">
        <v>10</v>
      </c>
      <c r="E73" t="s">
        <v>14</v>
      </c>
      <c r="F73" t="s">
        <v>85</v>
      </c>
      <c r="G73">
        <v>1177.9826531998419</v>
      </c>
      <c r="M73" t="str">
        <f t="shared" si="9"/>
        <v>DomesticPublicNational DFIGrant</v>
      </c>
      <c r="N73" t="s">
        <v>23</v>
      </c>
      <c r="O73" t="s">
        <v>11</v>
      </c>
      <c r="P73" t="s">
        <v>67</v>
      </c>
      <c r="Q73" t="s">
        <v>40</v>
      </c>
      <c r="R73">
        <v>19.071941341879413</v>
      </c>
    </row>
    <row r="74" spans="3:23" x14ac:dyDescent="0.35">
      <c r="C74" t="str">
        <f t="shared" si="7"/>
        <v>InternationalClean EnergyDebt</v>
      </c>
      <c r="D74" t="s">
        <v>10</v>
      </c>
      <c r="E74" t="s">
        <v>14</v>
      </c>
      <c r="F74" t="s">
        <v>81</v>
      </c>
      <c r="G74">
        <v>3700.4162885459186</v>
      </c>
      <c r="M74" t="str">
        <f t="shared" si="9"/>
        <v>DomesticPublicPublic FundEquity</v>
      </c>
      <c r="N74" t="s">
        <v>23</v>
      </c>
      <c r="O74" t="s">
        <v>11</v>
      </c>
      <c r="P74" t="s">
        <v>24</v>
      </c>
      <c r="Q74" t="s">
        <v>78</v>
      </c>
      <c r="R74">
        <v>159.069885744153</v>
      </c>
    </row>
    <row r="75" spans="3:23" x14ac:dyDescent="0.35">
      <c r="C75" t="str">
        <f t="shared" si="7"/>
        <v>InternationalClean EnergyEquity</v>
      </c>
      <c r="D75" t="s">
        <v>10</v>
      </c>
      <c r="E75" t="s">
        <v>14</v>
      </c>
      <c r="F75" t="s">
        <v>78</v>
      </c>
      <c r="G75">
        <v>3817.6776961962069</v>
      </c>
      <c r="M75" t="str">
        <f t="shared" si="9"/>
        <v>InternationalPrivateCorporationEquity</v>
      </c>
      <c r="N75" t="s">
        <v>10</v>
      </c>
      <c r="O75" t="s">
        <v>18</v>
      </c>
      <c r="P75" t="s">
        <v>20</v>
      </c>
      <c r="Q75" t="s">
        <v>78</v>
      </c>
      <c r="R75">
        <v>706.97726997401196</v>
      </c>
    </row>
    <row r="76" spans="3:23" x14ac:dyDescent="0.35">
      <c r="C76" t="str">
        <f t="shared" si="7"/>
        <v>InternationalClean EnergyGrant</v>
      </c>
      <c r="D76" t="s">
        <v>10</v>
      </c>
      <c r="E76" t="s">
        <v>14</v>
      </c>
      <c r="F76" t="s">
        <v>40</v>
      </c>
      <c r="G76">
        <v>349.96429082332838</v>
      </c>
      <c r="M76" t="str">
        <f t="shared" si="9"/>
        <v>InternationalPrivateInstitutional InvestorsDebt</v>
      </c>
      <c r="N76" t="s">
        <v>10</v>
      </c>
      <c r="O76" t="s">
        <v>18</v>
      </c>
      <c r="P76" t="s">
        <v>26</v>
      </c>
      <c r="Q76" t="s">
        <v>81</v>
      </c>
      <c r="R76">
        <v>400.39165775227337</v>
      </c>
    </row>
    <row r="77" spans="3:23" x14ac:dyDescent="0.35">
      <c r="C77" t="str">
        <f t="shared" si="7"/>
        <v>InternationalGeneral eco-system supportConcessional Debt</v>
      </c>
      <c r="D77" t="s">
        <v>10</v>
      </c>
      <c r="E77" t="s">
        <v>42</v>
      </c>
      <c r="F77" t="s">
        <v>85</v>
      </c>
      <c r="G77">
        <v>17.183408076535386</v>
      </c>
      <c r="M77" t="str">
        <f t="shared" si="9"/>
        <v>InternationalPrivateInstitutional InvestorsGrant</v>
      </c>
      <c r="N77" t="s">
        <v>10</v>
      </c>
      <c r="O77" t="s">
        <v>18</v>
      </c>
      <c r="P77" t="s">
        <v>26</v>
      </c>
      <c r="Q77" t="s">
        <v>40</v>
      </c>
      <c r="R77">
        <v>50.414168772112518</v>
      </c>
    </row>
    <row r="78" spans="3:23" x14ac:dyDescent="0.35">
      <c r="C78" t="str">
        <f t="shared" si="7"/>
        <v>InternationalGeneral eco-system supportDebt</v>
      </c>
      <c r="D78" t="s">
        <v>10</v>
      </c>
      <c r="E78" t="s">
        <v>42</v>
      </c>
      <c r="F78" t="s">
        <v>81</v>
      </c>
      <c r="G78">
        <v>0.45691531284873299</v>
      </c>
      <c r="M78" t="str">
        <f t="shared" si="9"/>
        <v>InternationalPublicBilateral DFIConcessional Debt</v>
      </c>
      <c r="N78" t="s">
        <v>10</v>
      </c>
      <c r="O78" t="s">
        <v>11</v>
      </c>
      <c r="P78" t="s">
        <v>35</v>
      </c>
      <c r="Q78" t="s">
        <v>85</v>
      </c>
      <c r="R78">
        <v>572.6914740038776</v>
      </c>
    </row>
    <row r="79" spans="3:23" x14ac:dyDescent="0.35">
      <c r="C79" t="str">
        <f t="shared" si="7"/>
        <v>InternationalGeneral eco-system supportEquity</v>
      </c>
      <c r="D79" t="s">
        <v>10</v>
      </c>
      <c r="E79" t="s">
        <v>42</v>
      </c>
      <c r="F79" t="s">
        <v>78</v>
      </c>
      <c r="G79">
        <v>2.1768629713473666E-5</v>
      </c>
      <c r="M79" t="str">
        <f t="shared" si="9"/>
        <v>InternationalPublicBilateral DFIDebt</v>
      </c>
      <c r="N79" t="s">
        <v>10</v>
      </c>
      <c r="O79" t="s">
        <v>11</v>
      </c>
      <c r="P79" t="s">
        <v>35</v>
      </c>
      <c r="Q79" t="s">
        <v>81</v>
      </c>
      <c r="R79">
        <v>1529.2110460452116</v>
      </c>
    </row>
    <row r="80" spans="3:23" x14ac:dyDescent="0.35">
      <c r="C80" t="str">
        <f t="shared" si="7"/>
        <v>InternationalGeneral eco-system supportGrant</v>
      </c>
      <c r="D80" t="s">
        <v>10</v>
      </c>
      <c r="E80" t="s">
        <v>42</v>
      </c>
      <c r="F80" t="s">
        <v>40</v>
      </c>
      <c r="G80">
        <v>169.39540674532716</v>
      </c>
      <c r="M80" t="str">
        <f t="shared" si="9"/>
        <v>InternationalPublicBilateral DFIEquity</v>
      </c>
      <c r="N80" t="s">
        <v>10</v>
      </c>
      <c r="O80" t="s">
        <v>11</v>
      </c>
      <c r="P80" t="s">
        <v>35</v>
      </c>
      <c r="Q80" t="s">
        <v>78</v>
      </c>
      <c r="R80">
        <v>2719.044469887775</v>
      </c>
    </row>
    <row r="81" spans="3:18" x14ac:dyDescent="0.35">
      <c r="C81" t="str">
        <f t="shared" si="7"/>
        <v>InternationalLow carbon transportConcessional Debt</v>
      </c>
      <c r="D81" t="s">
        <v>10</v>
      </c>
      <c r="E81" t="s">
        <v>38</v>
      </c>
      <c r="F81" t="s">
        <v>85</v>
      </c>
      <c r="G81">
        <v>3.5231046539080997</v>
      </c>
      <c r="M81" t="str">
        <f t="shared" si="9"/>
        <v>InternationalPublicBilateral DFIGrant</v>
      </c>
      <c r="N81" t="s">
        <v>10</v>
      </c>
      <c r="O81" t="s">
        <v>11</v>
      </c>
      <c r="P81" t="s">
        <v>35</v>
      </c>
      <c r="Q81" t="s">
        <v>40</v>
      </c>
      <c r="R81">
        <v>56.056940033690083</v>
      </c>
    </row>
    <row r="82" spans="3:18" x14ac:dyDescent="0.35">
      <c r="C82" t="str">
        <f t="shared" si="7"/>
        <v>InternationalLow carbon transportDebt</v>
      </c>
      <c r="D82" t="s">
        <v>10</v>
      </c>
      <c r="E82" t="s">
        <v>38</v>
      </c>
      <c r="F82" t="s">
        <v>81</v>
      </c>
      <c r="G82">
        <v>0.23562581178956266</v>
      </c>
      <c r="M82" t="str">
        <f t="shared" si="9"/>
        <v>InternationalPublicExport Credit Agency (ECA)Debt</v>
      </c>
      <c r="N82" t="s">
        <v>10</v>
      </c>
      <c r="O82" t="s">
        <v>11</v>
      </c>
      <c r="P82" t="s">
        <v>66</v>
      </c>
      <c r="Q82" t="s">
        <v>81</v>
      </c>
      <c r="R82">
        <v>295.28647305239468</v>
      </c>
    </row>
    <row r="83" spans="3:18" x14ac:dyDescent="0.35">
      <c r="C83" t="str">
        <f t="shared" si="7"/>
        <v>InternationalLow carbon transportEquity</v>
      </c>
      <c r="D83" t="s">
        <v>10</v>
      </c>
      <c r="E83" t="s">
        <v>38</v>
      </c>
      <c r="F83" t="s">
        <v>78</v>
      </c>
      <c r="G83">
        <v>1.8881539600821865E-3</v>
      </c>
      <c r="M83" t="str">
        <f t="shared" si="9"/>
        <v>InternationalPublicGovernmentEquity</v>
      </c>
      <c r="N83" t="s">
        <v>10</v>
      </c>
      <c r="O83" t="s">
        <v>11</v>
      </c>
      <c r="P83" t="s">
        <v>12</v>
      </c>
      <c r="Q83" t="s">
        <v>78</v>
      </c>
      <c r="R83">
        <v>534.39071608645042</v>
      </c>
    </row>
    <row r="84" spans="3:18" x14ac:dyDescent="0.35">
      <c r="C84" t="str">
        <f t="shared" si="7"/>
        <v>InternationalLow carbon transportGrant</v>
      </c>
      <c r="D84" t="s">
        <v>10</v>
      </c>
      <c r="E84" t="s">
        <v>38</v>
      </c>
      <c r="F84" t="s">
        <v>40</v>
      </c>
      <c r="G84">
        <v>30.988349268255938</v>
      </c>
      <c r="M84" t="str">
        <f t="shared" si="9"/>
        <v>InternationalPublicGovernmentGrant</v>
      </c>
      <c r="N84" t="s">
        <v>10</v>
      </c>
      <c r="O84" t="s">
        <v>11</v>
      </c>
      <c r="P84" t="s">
        <v>12</v>
      </c>
      <c r="Q84" t="s">
        <v>40</v>
      </c>
      <c r="R84">
        <v>634.90006215066751</v>
      </c>
    </row>
    <row r="85" spans="3:18" x14ac:dyDescent="0.35">
      <c r="C85" t="str">
        <f t="shared" si="7"/>
        <v>InternationalOthers &amp; Cross-sectoralConcessional Debt</v>
      </c>
      <c r="D85" t="s">
        <v>10</v>
      </c>
      <c r="E85" t="s">
        <v>41</v>
      </c>
      <c r="F85" t="s">
        <v>85</v>
      </c>
      <c r="G85">
        <v>807.33140290388303</v>
      </c>
      <c r="M85" t="str">
        <f t="shared" si="9"/>
        <v>InternationalPublicMultilateral Climate FundsConcessional Debt</v>
      </c>
      <c r="N85" t="s">
        <v>10</v>
      </c>
      <c r="O85" t="s">
        <v>11</v>
      </c>
      <c r="P85" t="s">
        <v>31</v>
      </c>
      <c r="Q85" t="s">
        <v>85</v>
      </c>
      <c r="R85">
        <v>834.08833279887654</v>
      </c>
    </row>
    <row r="86" spans="3:18" x14ac:dyDescent="0.35">
      <c r="C86" t="str">
        <f t="shared" si="7"/>
        <v>InternationalOthers &amp; Cross-sectoralDebt</v>
      </c>
      <c r="D86" t="s">
        <v>10</v>
      </c>
      <c r="E86" t="s">
        <v>41</v>
      </c>
      <c r="F86" t="s">
        <v>81</v>
      </c>
      <c r="G86">
        <v>1007.9619504596577</v>
      </c>
      <c r="M86" t="str">
        <f t="shared" si="9"/>
        <v>InternationalPublicMultilateral Climate FundsGrant</v>
      </c>
      <c r="N86" t="s">
        <v>10</v>
      </c>
      <c r="O86" t="s">
        <v>11</v>
      </c>
      <c r="P86" t="s">
        <v>31</v>
      </c>
      <c r="Q86" t="s">
        <v>40</v>
      </c>
      <c r="R86">
        <v>227.05926437270151</v>
      </c>
    </row>
    <row r="87" spans="3:18" x14ac:dyDescent="0.35">
      <c r="C87" t="str">
        <f t="shared" si="7"/>
        <v>InternationalOthers &amp; Cross-sectoralEquity</v>
      </c>
      <c r="D87" t="s">
        <v>10</v>
      </c>
      <c r="E87" t="s">
        <v>41</v>
      </c>
      <c r="F87" t="s">
        <v>78</v>
      </c>
      <c r="G87">
        <v>1.41973437515915E-3</v>
      </c>
      <c r="M87" t="str">
        <f t="shared" si="9"/>
        <v>InternationalPublicMultilateral DFIConcessional Debt</v>
      </c>
      <c r="N87" t="s">
        <v>10</v>
      </c>
      <c r="O87" t="s">
        <v>11</v>
      </c>
      <c r="P87" t="s">
        <v>65</v>
      </c>
      <c r="Q87" t="s">
        <v>85</v>
      </c>
      <c r="R87">
        <v>675.82068215235245</v>
      </c>
    </row>
    <row r="88" spans="3:18" x14ac:dyDescent="0.35">
      <c r="C88" t="str">
        <f t="shared" si="7"/>
        <v>InternationalOthers &amp; Cross-sectoralGrant</v>
      </c>
      <c r="D88" t="s">
        <v>10</v>
      </c>
      <c r="E88" t="s">
        <v>41</v>
      </c>
      <c r="F88" t="s">
        <v>40</v>
      </c>
      <c r="G88">
        <v>232.66027122789802</v>
      </c>
      <c r="M88" t="str">
        <f t="shared" si="9"/>
        <v>InternationalPublicMultilateral DFIDebt</v>
      </c>
      <c r="N88" t="s">
        <v>10</v>
      </c>
      <c r="O88" t="s">
        <v>11</v>
      </c>
      <c r="P88" t="s">
        <v>65</v>
      </c>
      <c r="Q88" t="s">
        <v>81</v>
      </c>
      <c r="R88">
        <v>2108.8980733060694</v>
      </c>
    </row>
    <row r="89" spans="3:18" x14ac:dyDescent="0.35">
      <c r="C89" t="str">
        <f t="shared" si="7"/>
        <v>InternationalWater conservation, supply and demandConcessional Debt</v>
      </c>
      <c r="D89" t="s">
        <v>10</v>
      </c>
      <c r="E89" t="s">
        <v>46</v>
      </c>
      <c r="F89" t="s">
        <v>85</v>
      </c>
      <c r="G89">
        <v>22.676251850188635</v>
      </c>
      <c r="M89" t="str">
        <f t="shared" si="9"/>
        <v>InternationalPublicMultilateral DFIEquity</v>
      </c>
      <c r="N89" t="s">
        <v>10</v>
      </c>
      <c r="O89" t="s">
        <v>11</v>
      </c>
      <c r="P89" t="s">
        <v>65</v>
      </c>
      <c r="Q89" t="s">
        <v>78</v>
      </c>
      <c r="R89">
        <v>56.763278134560032</v>
      </c>
    </row>
    <row r="90" spans="3:18" x14ac:dyDescent="0.35">
      <c r="C90" t="str">
        <f t="shared" si="7"/>
        <v>InternationalWater conservation, supply and demandDebt</v>
      </c>
      <c r="D90" t="s">
        <v>10</v>
      </c>
      <c r="E90" t="s">
        <v>46</v>
      </c>
      <c r="F90" t="s">
        <v>81</v>
      </c>
      <c r="G90">
        <v>0.60080801857993993</v>
      </c>
      <c r="M90" t="str">
        <f t="shared" si="9"/>
        <v>InternationalPublicSOEEquity</v>
      </c>
      <c r="N90" t="s">
        <v>10</v>
      </c>
      <c r="O90" t="s">
        <v>11</v>
      </c>
      <c r="P90" t="s">
        <v>55</v>
      </c>
      <c r="Q90" t="s">
        <v>78</v>
      </c>
      <c r="R90">
        <v>126.55134559388334</v>
      </c>
    </row>
    <row r="91" spans="3:18" x14ac:dyDescent="0.35">
      <c r="C91" t="str">
        <f t="shared" si="7"/>
        <v>InternationalWater conservation, supply and demandEquity</v>
      </c>
      <c r="D91" t="s">
        <v>10</v>
      </c>
      <c r="E91" t="s">
        <v>46</v>
      </c>
      <c r="F91" t="s">
        <v>78</v>
      </c>
      <c r="G91">
        <v>1.619519715</v>
      </c>
      <c r="M91" t="str">
        <f t="shared" si="9"/>
        <v>InternationalPublicSOEGrant</v>
      </c>
      <c r="N91" t="s">
        <v>10</v>
      </c>
      <c r="O91" t="s">
        <v>11</v>
      </c>
      <c r="P91" t="s">
        <v>55</v>
      </c>
      <c r="Q91" t="s">
        <v>40</v>
      </c>
      <c r="R91">
        <v>6.823921822096933E-2</v>
      </c>
    </row>
    <row r="92" spans="3:18" x14ac:dyDescent="0.35">
      <c r="C92" t="str">
        <f t="shared" si="7"/>
        <v>InternationalWater conservation, supply and demandGrant</v>
      </c>
      <c r="D92" t="s">
        <v>10</v>
      </c>
      <c r="E92" t="s">
        <v>46</v>
      </c>
      <c r="F92" t="s">
        <v>40</v>
      </c>
      <c r="G92">
        <v>51.810933007759516</v>
      </c>
      <c r="M92" t="str">
        <f t="shared" si="9"/>
        <v>InternationalPublicState-owned FIDebt</v>
      </c>
      <c r="N92" t="s">
        <v>10</v>
      </c>
      <c r="O92" t="s">
        <v>11</v>
      </c>
      <c r="P92" t="s">
        <v>13</v>
      </c>
      <c r="Q92" t="s">
        <v>81</v>
      </c>
      <c r="R92">
        <v>407.93150065799665</v>
      </c>
    </row>
    <row r="93" spans="3:18" x14ac:dyDescent="0.35">
      <c r="E93" s="1" t="s">
        <v>6</v>
      </c>
      <c r="F93" s="1" t="s">
        <v>5</v>
      </c>
      <c r="G93" t="s">
        <v>95</v>
      </c>
      <c r="O93" s="1" t="s">
        <v>2</v>
      </c>
      <c r="P93" s="1" t="s">
        <v>4</v>
      </c>
      <c r="Q93" s="1" t="s">
        <v>5</v>
      </c>
      <c r="R93" t="s">
        <v>95</v>
      </c>
    </row>
    <row r="94" spans="3:18" x14ac:dyDescent="0.35">
      <c r="C94" t="str">
        <f t="shared" si="7"/>
        <v>AllAgriculture, food production, fisheries and forestryBudget Expenditure</v>
      </c>
      <c r="D94" t="s">
        <v>125</v>
      </c>
      <c r="E94" t="s">
        <v>36</v>
      </c>
      <c r="F94" t="s">
        <v>74</v>
      </c>
      <c r="G94">
        <v>4415.3135720399387</v>
      </c>
      <c r="M94" t="str">
        <f t="shared" si="9"/>
        <v>AllPrivateCommercial BankDebt</v>
      </c>
      <c r="N94" t="s">
        <v>125</v>
      </c>
      <c r="O94" t="s">
        <v>18</v>
      </c>
      <c r="P94" t="s">
        <v>82</v>
      </c>
      <c r="Q94" t="s">
        <v>81</v>
      </c>
      <c r="R94">
        <v>68540.353925094038</v>
      </c>
    </row>
    <row r="95" spans="3:18" x14ac:dyDescent="0.35">
      <c r="C95" t="str">
        <f t="shared" si="7"/>
        <v>AllAgriculture, food production, fisheries and forestryConcessional Debt</v>
      </c>
      <c r="D95" t="s">
        <v>125</v>
      </c>
      <c r="E95" t="s">
        <v>36</v>
      </c>
      <c r="F95" t="s">
        <v>85</v>
      </c>
      <c r="G95">
        <v>7.5020149062246775</v>
      </c>
      <c r="M95" t="str">
        <f t="shared" si="9"/>
        <v>AllPrivateCommercial FIDebt</v>
      </c>
      <c r="N95" t="s">
        <v>125</v>
      </c>
      <c r="O95" t="s">
        <v>18</v>
      </c>
      <c r="P95" t="s">
        <v>61</v>
      </c>
      <c r="Q95" t="s">
        <v>81</v>
      </c>
      <c r="R95">
        <v>1521.7757870781575</v>
      </c>
    </row>
    <row r="96" spans="3:18" x14ac:dyDescent="0.35">
      <c r="C96" t="str">
        <f t="shared" si="7"/>
        <v>AllAgriculture, food production, fisheries and forestryDebt</v>
      </c>
      <c r="D96" t="s">
        <v>125</v>
      </c>
      <c r="E96" t="s">
        <v>36</v>
      </c>
      <c r="F96" t="s">
        <v>81</v>
      </c>
      <c r="G96">
        <v>11878.551974007363</v>
      </c>
      <c r="M96" t="str">
        <f t="shared" si="9"/>
        <v>AllPrivateCommercial FIEquity</v>
      </c>
      <c r="N96" t="s">
        <v>125</v>
      </c>
      <c r="O96" t="s">
        <v>18</v>
      </c>
      <c r="P96" t="s">
        <v>61</v>
      </c>
      <c r="Q96" t="s">
        <v>78</v>
      </c>
      <c r="R96">
        <v>8.5580450715541332</v>
      </c>
    </row>
    <row r="97" spans="3:18" x14ac:dyDescent="0.35">
      <c r="C97" t="str">
        <f t="shared" ref="C97:C134" si="11">D97&amp;E97&amp;F97</f>
        <v>AllAgriculture, food production, fisheries and forestryEquity</v>
      </c>
      <c r="D97" t="s">
        <v>125</v>
      </c>
      <c r="E97" t="s">
        <v>36</v>
      </c>
      <c r="F97" t="s">
        <v>78</v>
      </c>
      <c r="G97">
        <v>324.0624216189932</v>
      </c>
      <c r="M97" t="str">
        <f t="shared" si="9"/>
        <v>AllPrivateCorporationDebt</v>
      </c>
      <c r="N97" t="s">
        <v>125</v>
      </c>
      <c r="O97" t="s">
        <v>18</v>
      </c>
      <c r="P97" t="s">
        <v>20</v>
      </c>
      <c r="Q97" t="s">
        <v>81</v>
      </c>
      <c r="R97">
        <v>12.464324435943745</v>
      </c>
    </row>
    <row r="98" spans="3:18" x14ac:dyDescent="0.35">
      <c r="C98" t="str">
        <f t="shared" si="11"/>
        <v>AllAgriculture, food production, fisheries and forestryGrant</v>
      </c>
      <c r="D98" t="s">
        <v>125</v>
      </c>
      <c r="E98" t="s">
        <v>36</v>
      </c>
      <c r="F98" t="s">
        <v>40</v>
      </c>
      <c r="G98">
        <v>91.602347093525879</v>
      </c>
      <c r="M98" t="str">
        <f t="shared" si="9"/>
        <v>AllPrivateCorporationEquity</v>
      </c>
      <c r="N98" t="s">
        <v>125</v>
      </c>
      <c r="O98" t="s">
        <v>18</v>
      </c>
      <c r="P98" t="s">
        <v>20</v>
      </c>
      <c r="Q98" t="s">
        <v>78</v>
      </c>
      <c r="R98">
        <v>6510.9083209396495</v>
      </c>
    </row>
    <row r="99" spans="3:18" x14ac:dyDescent="0.35">
      <c r="C99" t="str">
        <f t="shared" si="11"/>
        <v>AllBuildings and the built environmentConcessional Debt</v>
      </c>
      <c r="D99" t="s">
        <v>125</v>
      </c>
      <c r="E99" t="s">
        <v>58</v>
      </c>
      <c r="F99" t="s">
        <v>85</v>
      </c>
      <c r="G99">
        <v>46.239661854145687</v>
      </c>
      <c r="M99" t="str">
        <f t="shared" si="9"/>
        <v>AllPrivateHouseholds/IndividualsEquity</v>
      </c>
      <c r="N99" t="s">
        <v>125</v>
      </c>
      <c r="O99" t="s">
        <v>18</v>
      </c>
      <c r="P99" t="s">
        <v>28</v>
      </c>
      <c r="Q99" t="s">
        <v>78</v>
      </c>
      <c r="R99">
        <v>2500.3079179465108</v>
      </c>
    </row>
    <row r="100" spans="3:18" x14ac:dyDescent="0.35">
      <c r="C100" t="str">
        <f t="shared" si="11"/>
        <v>AllBuildings and the built environmentDebt</v>
      </c>
      <c r="D100" t="s">
        <v>125</v>
      </c>
      <c r="E100" t="s">
        <v>58</v>
      </c>
      <c r="F100" t="s">
        <v>81</v>
      </c>
      <c r="G100">
        <v>373.09538993954584</v>
      </c>
      <c r="M100" t="str">
        <f t="shared" si="9"/>
        <v>AllPrivateInstitutional InvestorsDebt</v>
      </c>
      <c r="N100" t="s">
        <v>125</v>
      </c>
      <c r="O100" t="s">
        <v>18</v>
      </c>
      <c r="P100" t="s">
        <v>26</v>
      </c>
      <c r="Q100" t="s">
        <v>81</v>
      </c>
      <c r="R100">
        <v>22357.994207467291</v>
      </c>
    </row>
    <row r="101" spans="3:18" x14ac:dyDescent="0.35">
      <c r="C101" t="str">
        <f t="shared" si="11"/>
        <v>AllBuildings and the built environmentEquity</v>
      </c>
      <c r="D101" t="s">
        <v>125</v>
      </c>
      <c r="E101" t="s">
        <v>58</v>
      </c>
      <c r="F101" t="s">
        <v>78</v>
      </c>
      <c r="G101">
        <v>1338.216907824343</v>
      </c>
      <c r="M101" t="str">
        <f t="shared" si="9"/>
        <v>AllPrivateInstitutional InvestorsEquity</v>
      </c>
      <c r="N101" t="s">
        <v>125</v>
      </c>
      <c r="O101" t="s">
        <v>18</v>
      </c>
      <c r="P101" t="s">
        <v>26</v>
      </c>
      <c r="Q101" t="s">
        <v>78</v>
      </c>
      <c r="R101">
        <v>10563.838165549289</v>
      </c>
    </row>
    <row r="102" spans="3:18" x14ac:dyDescent="0.35">
      <c r="C102" t="str">
        <f t="shared" si="11"/>
        <v>AllBuildings and the built environmentGrant</v>
      </c>
      <c r="D102" t="s">
        <v>125</v>
      </c>
      <c r="E102" t="s">
        <v>58</v>
      </c>
      <c r="F102" t="s">
        <v>40</v>
      </c>
      <c r="G102">
        <v>16.810081351664461</v>
      </c>
      <c r="M102" t="str">
        <f t="shared" si="9"/>
        <v>AllPrivateInstitutional InvestorsGrant</v>
      </c>
      <c r="N102" t="s">
        <v>125</v>
      </c>
      <c r="O102" t="s">
        <v>18</v>
      </c>
      <c r="P102" t="s">
        <v>26</v>
      </c>
      <c r="Q102" t="s">
        <v>40</v>
      </c>
      <c r="R102">
        <v>50.414168772112518</v>
      </c>
    </row>
    <row r="103" spans="3:18" x14ac:dyDescent="0.35">
      <c r="C103" t="str">
        <f t="shared" si="11"/>
        <v>AllCircular EconomyBudget Expenditure</v>
      </c>
      <c r="D103" t="s">
        <v>125</v>
      </c>
      <c r="E103" t="s">
        <v>48</v>
      </c>
      <c r="F103" t="s">
        <v>74</v>
      </c>
      <c r="G103">
        <v>186.30615098206721</v>
      </c>
      <c r="M103" t="str">
        <f t="shared" si="9"/>
        <v>AllPrivatePrivate EquityDebt</v>
      </c>
      <c r="N103" t="s">
        <v>125</v>
      </c>
      <c r="O103" t="s">
        <v>18</v>
      </c>
      <c r="P103" t="s">
        <v>77</v>
      </c>
      <c r="Q103" t="s">
        <v>81</v>
      </c>
      <c r="R103">
        <v>156.04853857873974</v>
      </c>
    </row>
    <row r="104" spans="3:18" x14ac:dyDescent="0.35">
      <c r="C104" t="str">
        <f t="shared" si="11"/>
        <v>AllCircular EconomyConcessional Debt</v>
      </c>
      <c r="D104" t="s">
        <v>125</v>
      </c>
      <c r="E104" t="s">
        <v>48</v>
      </c>
      <c r="F104" t="s">
        <v>85</v>
      </c>
      <c r="G104">
        <v>0.16199151037892434</v>
      </c>
      <c r="M104" t="str">
        <f t="shared" si="9"/>
        <v>AllPrivatePrivate EquityEquity</v>
      </c>
      <c r="N104" t="s">
        <v>125</v>
      </c>
      <c r="O104" t="s">
        <v>18</v>
      </c>
      <c r="P104" t="s">
        <v>77</v>
      </c>
      <c r="Q104" t="s">
        <v>78</v>
      </c>
      <c r="R104">
        <v>84.158040759307852</v>
      </c>
    </row>
    <row r="105" spans="3:18" x14ac:dyDescent="0.35">
      <c r="C105" t="str">
        <f t="shared" si="11"/>
        <v>AllCircular EconomyDebt</v>
      </c>
      <c r="D105" t="s">
        <v>125</v>
      </c>
      <c r="E105" t="s">
        <v>48</v>
      </c>
      <c r="F105" t="s">
        <v>81</v>
      </c>
      <c r="G105">
        <v>31.731133883443789</v>
      </c>
      <c r="M105" t="str">
        <f t="shared" si="9"/>
        <v>AllPrivateUnknownDebt</v>
      </c>
      <c r="N105" t="s">
        <v>125</v>
      </c>
      <c r="O105" t="s">
        <v>18</v>
      </c>
      <c r="P105" t="s">
        <v>27</v>
      </c>
      <c r="Q105" t="s">
        <v>81</v>
      </c>
      <c r="R105">
        <v>7.5432518527873595</v>
      </c>
    </row>
    <row r="106" spans="3:18" x14ac:dyDescent="0.35">
      <c r="C106" t="str">
        <f t="shared" si="11"/>
        <v>AllCircular EconomyEquity</v>
      </c>
      <c r="D106" t="s">
        <v>125</v>
      </c>
      <c r="E106" t="s">
        <v>48</v>
      </c>
      <c r="F106" t="s">
        <v>78</v>
      </c>
      <c r="G106">
        <v>8.6816868037732002E-5</v>
      </c>
      <c r="M106" t="str">
        <f t="shared" si="9"/>
        <v>AllPrivateUnknownEquity</v>
      </c>
      <c r="N106" t="s">
        <v>125</v>
      </c>
      <c r="O106" t="s">
        <v>18</v>
      </c>
      <c r="P106" t="s">
        <v>27</v>
      </c>
      <c r="Q106" t="s">
        <v>78</v>
      </c>
      <c r="R106">
        <v>3.2328222226231529</v>
      </c>
    </row>
    <row r="107" spans="3:18" x14ac:dyDescent="0.35">
      <c r="C107" t="str">
        <f t="shared" si="11"/>
        <v>AllCircular EconomyGrant</v>
      </c>
      <c r="D107" t="s">
        <v>125</v>
      </c>
      <c r="E107" t="s">
        <v>48</v>
      </c>
      <c r="F107" t="s">
        <v>40</v>
      </c>
      <c r="G107">
        <v>26.613550990411653</v>
      </c>
      <c r="M107" t="str">
        <f t="shared" si="9"/>
        <v>AllPrivateVenture CapitalDebt</v>
      </c>
      <c r="N107" t="s">
        <v>125</v>
      </c>
      <c r="O107" t="s">
        <v>18</v>
      </c>
      <c r="P107" t="s">
        <v>80</v>
      </c>
      <c r="Q107" t="s">
        <v>81</v>
      </c>
      <c r="R107">
        <v>6.9739999999999996E-2</v>
      </c>
    </row>
    <row r="108" spans="3:18" x14ac:dyDescent="0.35">
      <c r="C108" t="str">
        <f t="shared" si="11"/>
        <v>AllClean EnergyBudget Expenditure</v>
      </c>
      <c r="D108" t="s">
        <v>125</v>
      </c>
      <c r="E108" t="s">
        <v>14</v>
      </c>
      <c r="F108" t="s">
        <v>74</v>
      </c>
      <c r="G108">
        <v>769.87261784872589</v>
      </c>
      <c r="M108" t="str">
        <f t="shared" si="9"/>
        <v>AllPrivateVenture CapitalEquity</v>
      </c>
      <c r="N108" t="s">
        <v>125</v>
      </c>
      <c r="O108" t="s">
        <v>18</v>
      </c>
      <c r="P108" t="s">
        <v>80</v>
      </c>
      <c r="Q108" t="s">
        <v>78</v>
      </c>
      <c r="R108">
        <v>47.569411898961711</v>
      </c>
    </row>
    <row r="109" spans="3:18" x14ac:dyDescent="0.35">
      <c r="C109" t="str">
        <f t="shared" si="11"/>
        <v>AllClean EnergyConcessional Debt</v>
      </c>
      <c r="D109" t="s">
        <v>125</v>
      </c>
      <c r="E109" t="s">
        <v>14</v>
      </c>
      <c r="F109" t="s">
        <v>85</v>
      </c>
      <c r="G109">
        <v>1437.2752999970794</v>
      </c>
      <c r="M109" t="str">
        <f t="shared" si="9"/>
        <v>AllPrivateVenture CapitalGrant</v>
      </c>
      <c r="N109" t="s">
        <v>125</v>
      </c>
      <c r="O109" t="s">
        <v>18</v>
      </c>
      <c r="P109" t="s">
        <v>80</v>
      </c>
      <c r="Q109" t="s">
        <v>40</v>
      </c>
      <c r="R109">
        <v>0.22961190626000003</v>
      </c>
    </row>
    <row r="110" spans="3:18" x14ac:dyDescent="0.35">
      <c r="C110" t="str">
        <f t="shared" si="11"/>
        <v>AllClean EnergyDebt</v>
      </c>
      <c r="D110" t="s">
        <v>125</v>
      </c>
      <c r="E110" t="s">
        <v>14</v>
      </c>
      <c r="F110" t="s">
        <v>81</v>
      </c>
      <c r="G110">
        <v>57558.741506642138</v>
      </c>
      <c r="M110" t="str">
        <f t="shared" si="9"/>
        <v>AllPublicBilateral DFIConcessional Debt</v>
      </c>
      <c r="N110" t="s">
        <v>125</v>
      </c>
      <c r="O110" t="s">
        <v>11</v>
      </c>
      <c r="P110" t="s">
        <v>35</v>
      </c>
      <c r="Q110" t="s">
        <v>85</v>
      </c>
      <c r="R110">
        <v>572.6914740038776</v>
      </c>
    </row>
    <row r="111" spans="3:18" x14ac:dyDescent="0.35">
      <c r="C111" t="str">
        <f t="shared" si="11"/>
        <v>AllClean EnergyEquity</v>
      </c>
      <c r="D111" t="s">
        <v>125</v>
      </c>
      <c r="E111" t="s">
        <v>14</v>
      </c>
      <c r="F111" t="s">
        <v>78</v>
      </c>
      <c r="G111">
        <v>21556.65336573169</v>
      </c>
      <c r="M111" t="str">
        <f t="shared" si="9"/>
        <v>AllPublicBilateral DFIDebt</v>
      </c>
      <c r="N111" t="s">
        <v>125</v>
      </c>
      <c r="O111" t="s">
        <v>11</v>
      </c>
      <c r="P111" t="s">
        <v>35</v>
      </c>
      <c r="Q111" t="s">
        <v>81</v>
      </c>
      <c r="R111">
        <v>1529.2110460452116</v>
      </c>
    </row>
    <row r="112" spans="3:18" x14ac:dyDescent="0.35">
      <c r="C112" t="str">
        <f t="shared" si="11"/>
        <v>AllClean EnergyGrant</v>
      </c>
      <c r="D112" t="s">
        <v>125</v>
      </c>
      <c r="E112" t="s">
        <v>14</v>
      </c>
      <c r="F112" t="s">
        <v>40</v>
      </c>
      <c r="G112">
        <v>352.65006316048346</v>
      </c>
      <c r="M112" t="str">
        <f t="shared" si="9"/>
        <v>AllPublicBilateral DFIEquity</v>
      </c>
      <c r="N112" t="s">
        <v>125</v>
      </c>
      <c r="O112" t="s">
        <v>11</v>
      </c>
      <c r="P112" t="s">
        <v>35</v>
      </c>
      <c r="Q112" t="s">
        <v>78</v>
      </c>
      <c r="R112">
        <v>2719.044469887775</v>
      </c>
    </row>
    <row r="113" spans="3:18" x14ac:dyDescent="0.35">
      <c r="C113" t="str">
        <f t="shared" si="11"/>
        <v>AllEnergy Efficiency and DSMBudget Expenditure</v>
      </c>
      <c r="D113" t="s">
        <v>125</v>
      </c>
      <c r="E113" t="s">
        <v>69</v>
      </c>
      <c r="F113" t="s">
        <v>74</v>
      </c>
      <c r="G113">
        <v>222.5024059192167</v>
      </c>
      <c r="M113" t="str">
        <f t="shared" si="9"/>
        <v>AllPublicBilateral DFIGrant</v>
      </c>
      <c r="N113" t="s">
        <v>125</v>
      </c>
      <c r="O113" t="s">
        <v>11</v>
      </c>
      <c r="P113" t="s">
        <v>35</v>
      </c>
      <c r="Q113" t="s">
        <v>40</v>
      </c>
      <c r="R113">
        <v>56.056940033690083</v>
      </c>
    </row>
    <row r="114" spans="3:18" x14ac:dyDescent="0.35">
      <c r="C114" t="str">
        <f t="shared" si="11"/>
        <v>AllEnergy Efficiency and DSMConcessional Debt</v>
      </c>
      <c r="D114" t="s">
        <v>125</v>
      </c>
      <c r="E114" t="s">
        <v>69</v>
      </c>
      <c r="F114" t="s">
        <v>85</v>
      </c>
      <c r="G114">
        <v>26.090042926574402</v>
      </c>
      <c r="M114" t="str">
        <f t="shared" si="9"/>
        <v>AllPublicExport Credit Agency (ECA)Debt</v>
      </c>
      <c r="N114" t="s">
        <v>125</v>
      </c>
      <c r="O114" t="s">
        <v>11</v>
      </c>
      <c r="P114" t="s">
        <v>66</v>
      </c>
      <c r="Q114" t="s">
        <v>81</v>
      </c>
      <c r="R114">
        <v>295.28647305239468</v>
      </c>
    </row>
    <row r="115" spans="3:18" x14ac:dyDescent="0.35">
      <c r="C115" t="str">
        <f t="shared" si="11"/>
        <v>AllEnergy Efficiency and DSMDebt</v>
      </c>
      <c r="D115" t="s">
        <v>125</v>
      </c>
      <c r="E115" t="s">
        <v>69</v>
      </c>
      <c r="F115" t="s">
        <v>81</v>
      </c>
      <c r="G115">
        <v>21176.268544789596</v>
      </c>
      <c r="M115" t="str">
        <f t="shared" si="9"/>
        <v>AllPublicGovernmentBudget Expenditure</v>
      </c>
      <c r="N115" t="s">
        <v>125</v>
      </c>
      <c r="O115" t="s">
        <v>11</v>
      </c>
      <c r="P115" t="s">
        <v>12</v>
      </c>
      <c r="Q115" t="s">
        <v>74</v>
      </c>
      <c r="R115">
        <v>6072.4478780703221</v>
      </c>
    </row>
    <row r="116" spans="3:18" x14ac:dyDescent="0.35">
      <c r="C116" t="str">
        <f t="shared" si="11"/>
        <v>AllEnergy Efficiency and DSMGrant</v>
      </c>
      <c r="D116" t="s">
        <v>125</v>
      </c>
      <c r="E116" t="s">
        <v>69</v>
      </c>
      <c r="F116" t="s">
        <v>40</v>
      </c>
      <c r="G116">
        <v>0.27024258664063344</v>
      </c>
      <c r="M116" t="str">
        <f t="shared" si="9"/>
        <v>AllPublicGovernmentEquity</v>
      </c>
      <c r="N116" t="s">
        <v>125</v>
      </c>
      <c r="O116" t="s">
        <v>11</v>
      </c>
      <c r="P116" t="s">
        <v>12</v>
      </c>
      <c r="Q116" t="s">
        <v>78</v>
      </c>
      <c r="R116">
        <v>545.99524669674884</v>
      </c>
    </row>
    <row r="117" spans="3:18" x14ac:dyDescent="0.35">
      <c r="C117" t="str">
        <f t="shared" si="11"/>
        <v>AllGeneral eco-system supportBudget Expenditure</v>
      </c>
      <c r="D117" t="s">
        <v>125</v>
      </c>
      <c r="E117" t="s">
        <v>42</v>
      </c>
      <c r="F117" t="s">
        <v>74</v>
      </c>
      <c r="G117">
        <v>477.62969363236078</v>
      </c>
      <c r="M117" t="str">
        <f t="shared" ref="M117:M129" si="12">N117&amp;O117&amp;P117&amp;Q117</f>
        <v>AllPublicGovernmentGrant</v>
      </c>
      <c r="N117" t="s">
        <v>125</v>
      </c>
      <c r="O117" t="s">
        <v>11</v>
      </c>
      <c r="P117" t="s">
        <v>12</v>
      </c>
      <c r="Q117" t="s">
        <v>40</v>
      </c>
      <c r="R117">
        <v>640.25433219994864</v>
      </c>
    </row>
    <row r="118" spans="3:18" x14ac:dyDescent="0.35">
      <c r="C118" t="str">
        <f t="shared" si="11"/>
        <v>AllGeneral eco-system supportConcessional Debt</v>
      </c>
      <c r="D118" t="s">
        <v>125</v>
      </c>
      <c r="E118" t="s">
        <v>42</v>
      </c>
      <c r="F118" t="s">
        <v>85</v>
      </c>
      <c r="G118">
        <v>17.183408076535386</v>
      </c>
      <c r="M118" t="str">
        <f t="shared" si="12"/>
        <v>AllPublicMultilateral Climate FundsConcessional Debt</v>
      </c>
      <c r="N118" t="s">
        <v>125</v>
      </c>
      <c r="O118" t="s">
        <v>11</v>
      </c>
      <c r="P118" t="s">
        <v>31</v>
      </c>
      <c r="Q118" t="s">
        <v>85</v>
      </c>
      <c r="R118">
        <v>834.08833279887654</v>
      </c>
    </row>
    <row r="119" spans="3:18" x14ac:dyDescent="0.35">
      <c r="C119" t="str">
        <f t="shared" si="11"/>
        <v>AllGeneral eco-system supportDebt</v>
      </c>
      <c r="D119" t="s">
        <v>125</v>
      </c>
      <c r="E119" t="s">
        <v>42</v>
      </c>
      <c r="F119" t="s">
        <v>81</v>
      </c>
      <c r="G119">
        <v>0.45691531284873299</v>
      </c>
      <c r="M119" t="str">
        <f t="shared" si="12"/>
        <v>AllPublicMultilateral Climate FundsGrant</v>
      </c>
      <c r="N119" t="s">
        <v>125</v>
      </c>
      <c r="O119" t="s">
        <v>11</v>
      </c>
      <c r="P119" t="s">
        <v>31</v>
      </c>
      <c r="Q119" t="s">
        <v>40</v>
      </c>
      <c r="R119">
        <v>227.10273336690253</v>
      </c>
    </row>
    <row r="120" spans="3:18" x14ac:dyDescent="0.35">
      <c r="C120" t="str">
        <f t="shared" si="11"/>
        <v>AllGeneral eco-system supportEquity</v>
      </c>
      <c r="D120" t="s">
        <v>125</v>
      </c>
      <c r="E120" t="s">
        <v>42</v>
      </c>
      <c r="F120" t="s">
        <v>78</v>
      </c>
      <c r="G120">
        <v>2.1768629713473666E-5</v>
      </c>
      <c r="M120" t="str">
        <f t="shared" si="12"/>
        <v>AllPublicMultilateral DFIConcessional Debt</v>
      </c>
      <c r="N120" t="s">
        <v>125</v>
      </c>
      <c r="O120" t="s">
        <v>11</v>
      </c>
      <c r="P120" t="s">
        <v>65</v>
      </c>
      <c r="Q120" t="s">
        <v>85</v>
      </c>
      <c r="R120">
        <v>675.82068215235245</v>
      </c>
    </row>
    <row r="121" spans="3:18" x14ac:dyDescent="0.35">
      <c r="C121" t="str">
        <f t="shared" si="11"/>
        <v>AllGeneral eco-system supportGrant</v>
      </c>
      <c r="D121" t="s">
        <v>125</v>
      </c>
      <c r="E121" t="s">
        <v>42</v>
      </c>
      <c r="F121" t="s">
        <v>40</v>
      </c>
      <c r="G121">
        <v>169.39540674532716</v>
      </c>
      <c r="M121" t="str">
        <f t="shared" si="12"/>
        <v>AllPublicMultilateral DFIDebt</v>
      </c>
      <c r="N121" t="s">
        <v>125</v>
      </c>
      <c r="O121" t="s">
        <v>11</v>
      </c>
      <c r="P121" t="s">
        <v>65</v>
      </c>
      <c r="Q121" t="s">
        <v>81</v>
      </c>
      <c r="R121">
        <v>2108.8980733060694</v>
      </c>
    </row>
    <row r="122" spans="3:18" x14ac:dyDescent="0.35">
      <c r="C122" t="str">
        <f t="shared" si="11"/>
        <v>AllLow carbon transportConcessional Debt</v>
      </c>
      <c r="D122" t="s">
        <v>125</v>
      </c>
      <c r="E122" t="s">
        <v>38</v>
      </c>
      <c r="F122" t="s">
        <v>85</v>
      </c>
      <c r="G122">
        <v>3.5231046539080997</v>
      </c>
      <c r="M122" t="str">
        <f t="shared" si="12"/>
        <v>AllPublicMultilateral DFIEquity</v>
      </c>
      <c r="N122" t="s">
        <v>125</v>
      </c>
      <c r="O122" t="s">
        <v>11</v>
      </c>
      <c r="P122" t="s">
        <v>65</v>
      </c>
      <c r="Q122" t="s">
        <v>78</v>
      </c>
      <c r="R122">
        <v>56.763278134560032</v>
      </c>
    </row>
    <row r="123" spans="3:18" x14ac:dyDescent="0.35">
      <c r="C123" t="str">
        <f t="shared" si="11"/>
        <v>AllLow carbon transportDebt</v>
      </c>
      <c r="D123" t="s">
        <v>125</v>
      </c>
      <c r="E123" t="s">
        <v>38</v>
      </c>
      <c r="F123" t="s">
        <v>81</v>
      </c>
      <c r="G123">
        <v>24.110443716143596</v>
      </c>
      <c r="M123" t="str">
        <f t="shared" si="12"/>
        <v>AllPublicNational DFIConcessional Debt</v>
      </c>
      <c r="N123" t="s">
        <v>125</v>
      </c>
      <c r="O123" t="s">
        <v>11</v>
      </c>
      <c r="P123" t="s">
        <v>67</v>
      </c>
      <c r="Q123" t="s">
        <v>85</v>
      </c>
      <c r="R123">
        <v>321.62803760290188</v>
      </c>
    </row>
    <row r="124" spans="3:18" x14ac:dyDescent="0.35">
      <c r="C124" t="str">
        <f t="shared" si="11"/>
        <v>AllLow carbon transportEquity</v>
      </c>
      <c r="D124" t="s">
        <v>125</v>
      </c>
      <c r="E124" t="s">
        <v>38</v>
      </c>
      <c r="F124" t="s">
        <v>78</v>
      </c>
      <c r="G124">
        <v>23.646517993061195</v>
      </c>
      <c r="M124" t="str">
        <f t="shared" si="12"/>
        <v>AllPublicNational DFIDebt</v>
      </c>
      <c r="N124" t="s">
        <v>125</v>
      </c>
      <c r="O124" t="s">
        <v>11</v>
      </c>
      <c r="P124" t="s">
        <v>67</v>
      </c>
      <c r="Q124" t="s">
        <v>81</v>
      </c>
      <c r="R124">
        <v>839.31363594728202</v>
      </c>
    </row>
    <row r="125" spans="3:18" x14ac:dyDescent="0.35">
      <c r="C125" t="str">
        <f t="shared" si="11"/>
        <v>AllLow carbon transportGrant</v>
      </c>
      <c r="D125" t="s">
        <v>125</v>
      </c>
      <c r="E125" t="s">
        <v>38</v>
      </c>
      <c r="F125" t="s">
        <v>40</v>
      </c>
      <c r="G125">
        <v>36.342619317537135</v>
      </c>
      <c r="M125" t="str">
        <f t="shared" si="12"/>
        <v>AllPublicNational DFIGrant</v>
      </c>
      <c r="N125" t="s">
        <v>125</v>
      </c>
      <c r="O125" t="s">
        <v>11</v>
      </c>
      <c r="P125" t="s">
        <v>67</v>
      </c>
      <c r="Q125" t="s">
        <v>40</v>
      </c>
      <c r="R125">
        <v>19.071941341879413</v>
      </c>
    </row>
    <row r="126" spans="3:18" x14ac:dyDescent="0.35">
      <c r="C126" t="str">
        <f t="shared" si="11"/>
        <v>AllOthers &amp; Cross-sectoralConcessional Debt</v>
      </c>
      <c r="D126" t="s">
        <v>125</v>
      </c>
      <c r="E126" t="s">
        <v>41</v>
      </c>
      <c r="F126" t="s">
        <v>85</v>
      </c>
      <c r="G126">
        <v>807.33140290388303</v>
      </c>
      <c r="M126" t="str">
        <f t="shared" si="12"/>
        <v>AllPublicPublic FundEquity</v>
      </c>
      <c r="N126" t="s">
        <v>125</v>
      </c>
      <c r="O126" t="s">
        <v>11</v>
      </c>
      <c r="P126" t="s">
        <v>24</v>
      </c>
      <c r="Q126" t="s">
        <v>78</v>
      </c>
      <c r="R126">
        <v>159.069885744153</v>
      </c>
    </row>
    <row r="127" spans="3:18" x14ac:dyDescent="0.35">
      <c r="C127" t="str">
        <f t="shared" si="11"/>
        <v>AllOthers &amp; Cross-sectoralDebt</v>
      </c>
      <c r="D127" t="s">
        <v>125</v>
      </c>
      <c r="E127" t="s">
        <v>41</v>
      </c>
      <c r="F127" t="s">
        <v>81</v>
      </c>
      <c r="G127">
        <v>2155.819960381501</v>
      </c>
      <c r="M127" t="str">
        <f t="shared" si="12"/>
        <v>AllPublicSOEEquity</v>
      </c>
      <c r="N127" t="s">
        <v>125</v>
      </c>
      <c r="O127" t="s">
        <v>11</v>
      </c>
      <c r="P127" t="s">
        <v>55</v>
      </c>
      <c r="Q127" t="s">
        <v>78</v>
      </c>
      <c r="R127">
        <v>126.55134559388334</v>
      </c>
    </row>
    <row r="128" spans="3:18" x14ac:dyDescent="0.35">
      <c r="C128" t="str">
        <f t="shared" si="11"/>
        <v>AllOthers &amp; Cross-sectoralEquity</v>
      </c>
      <c r="D128" t="s">
        <v>125</v>
      </c>
      <c r="E128" t="s">
        <v>41</v>
      </c>
      <c r="F128" t="s">
        <v>78</v>
      </c>
      <c r="G128">
        <v>1.41973437515915E-3</v>
      </c>
      <c r="M128" t="str">
        <f t="shared" si="12"/>
        <v>AllPublicSOEGrant</v>
      </c>
      <c r="N128" t="s">
        <v>125</v>
      </c>
      <c r="O128" t="s">
        <v>11</v>
      </c>
      <c r="P128" t="s">
        <v>55</v>
      </c>
      <c r="Q128" t="s">
        <v>40</v>
      </c>
      <c r="R128">
        <v>6.823921822096933E-2</v>
      </c>
    </row>
    <row r="129" spans="3:18" x14ac:dyDescent="0.35">
      <c r="C129" t="str">
        <f t="shared" si="11"/>
        <v>AllOthers &amp; Cross-sectoralGrant</v>
      </c>
      <c r="D129" t="s">
        <v>125</v>
      </c>
      <c r="E129" t="s">
        <v>41</v>
      </c>
      <c r="F129" t="s">
        <v>40</v>
      </c>
      <c r="G129">
        <v>234.21802384988516</v>
      </c>
      <c r="M129" t="str">
        <f t="shared" si="12"/>
        <v>AllPublicState-owned FIDebt</v>
      </c>
      <c r="N129" t="s">
        <v>125</v>
      </c>
      <c r="O129" t="s">
        <v>11</v>
      </c>
      <c r="P129" t="s">
        <v>13</v>
      </c>
      <c r="Q129" t="s">
        <v>81</v>
      </c>
      <c r="R129">
        <v>407.93150065799665</v>
      </c>
    </row>
    <row r="130" spans="3:18" x14ac:dyDescent="0.35">
      <c r="C130" t="str">
        <f t="shared" si="11"/>
        <v>AllWater conservation, supply and demandBudget Expenditure</v>
      </c>
      <c r="D130" t="s">
        <v>125</v>
      </c>
      <c r="E130" t="s">
        <v>46</v>
      </c>
      <c r="F130" t="s">
        <v>74</v>
      </c>
      <c r="G130">
        <v>0.82343764801247332</v>
      </c>
    </row>
    <row r="131" spans="3:18" x14ac:dyDescent="0.35">
      <c r="C131" t="str">
        <f t="shared" si="11"/>
        <v>AllWater conservation, supply and demandConcessional Debt</v>
      </c>
      <c r="D131" t="s">
        <v>125</v>
      </c>
      <c r="E131" t="s">
        <v>46</v>
      </c>
      <c r="F131" t="s">
        <v>85</v>
      </c>
      <c r="G131">
        <v>58.921599729278448</v>
      </c>
    </row>
    <row r="132" spans="3:18" x14ac:dyDescent="0.35">
      <c r="C132" t="str">
        <f t="shared" si="11"/>
        <v>AllWater conservation, supply and demandDebt</v>
      </c>
      <c r="D132" t="s">
        <v>125</v>
      </c>
      <c r="E132" t="s">
        <v>46</v>
      </c>
      <c r="F132" t="s">
        <v>81</v>
      </c>
      <c r="G132">
        <v>4578.1146348433322</v>
      </c>
    </row>
    <row r="133" spans="3:18" x14ac:dyDescent="0.35">
      <c r="C133" t="str">
        <f t="shared" si="11"/>
        <v>AllWater conservation, supply and demandEquity</v>
      </c>
      <c r="D133" t="s">
        <v>125</v>
      </c>
      <c r="E133" t="s">
        <v>46</v>
      </c>
      <c r="F133" t="s">
        <v>78</v>
      </c>
      <c r="G133">
        <v>83.41620895705401</v>
      </c>
    </row>
    <row r="134" spans="3:18" x14ac:dyDescent="0.35">
      <c r="C134" t="str">
        <f t="shared" si="11"/>
        <v>AllWater conservation, supply and demandGrant</v>
      </c>
      <c r="D134" t="s">
        <v>125</v>
      </c>
      <c r="E134" t="s">
        <v>46</v>
      </c>
      <c r="F134" t="s">
        <v>40</v>
      </c>
      <c r="G134">
        <v>65.295631743538763</v>
      </c>
    </row>
    <row r="160" spans="15:15" x14ac:dyDescent="0.35">
      <c r="O160" t="s">
        <v>86</v>
      </c>
    </row>
    <row r="161" spans="13:15" x14ac:dyDescent="0.35">
      <c r="O161" t="s">
        <v>86</v>
      </c>
    </row>
    <row r="162" spans="13:15" x14ac:dyDescent="0.35">
      <c r="O162" t="s">
        <v>86</v>
      </c>
    </row>
    <row r="163" spans="13:15" x14ac:dyDescent="0.35">
      <c r="O163" t="s">
        <v>86</v>
      </c>
    </row>
    <row r="166" spans="13:15" x14ac:dyDescent="0.35">
      <c r="M166" t="str">
        <f>O166&amp;N166&amp;P48</f>
        <v>GlobalGlobalPrivate</v>
      </c>
      <c r="N166" t="s">
        <v>86</v>
      </c>
      <c r="O166" t="s">
        <v>86</v>
      </c>
    </row>
    <row r="167" spans="13:15" x14ac:dyDescent="0.35">
      <c r="M167" t="str">
        <f>O167&amp;N167&amp;P49</f>
        <v>GlobalGlobalPublic</v>
      </c>
      <c r="N167" t="s">
        <v>86</v>
      </c>
      <c r="O167" t="s">
        <v>86</v>
      </c>
    </row>
  </sheetData>
  <sheetProtection algorithmName="SHA-512" hashValue="CTcRR/SduP8/5hm0IPUc9SE3lA5QGA3MrR2RptBXkmPLE3+VEdPVZrGYh8svXrgAW9wRjQP1OASC+gH1rSzJWg==" saltValue="fm3kYSzUtSfRolhryvgcPA==" spinCount="100000" sheet="1" formatCells="0" formatColumns="0" formatRows="0" insertColumns="0" insertRows="0" insertHyperlinks="0" deleteColumns="0" deleteRows="0" sort="0" autoFilter="0" pivotTables="0"/>
  <mergeCells count="8">
    <mergeCell ref="C30:F30"/>
    <mergeCell ref="W18:AA18"/>
    <mergeCell ref="M50:Q50"/>
    <mergeCell ref="M1:Q1"/>
    <mergeCell ref="S1:U1"/>
    <mergeCell ref="W1:Z1"/>
    <mergeCell ref="C1:F1"/>
    <mergeCell ref="H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34"/>
  <sheetViews>
    <sheetView workbookViewId="0">
      <selection activeCell="B58" sqref="B58"/>
    </sheetView>
  </sheetViews>
  <sheetFormatPr defaultRowHeight="14.5" x14ac:dyDescent="0.35"/>
  <cols>
    <col min="1" max="1" width="43.54296875" bestFit="1" customWidth="1"/>
    <col min="2" max="2" width="54.26953125" bestFit="1" customWidth="1"/>
    <col min="3" max="5" width="29.1796875" bestFit="1" customWidth="1"/>
    <col min="6" max="6" width="27.81640625" bestFit="1" customWidth="1"/>
    <col min="7" max="7" width="37.453125" bestFit="1" customWidth="1"/>
    <col min="8" max="8" width="18" bestFit="1" customWidth="1"/>
    <col min="9" max="9" width="22" bestFit="1" customWidth="1"/>
    <col min="10" max="10" width="11.81640625" bestFit="1" customWidth="1"/>
    <col min="11" max="11" width="29.7265625" bestFit="1" customWidth="1"/>
  </cols>
  <sheetData>
    <row r="1" spans="1:11" x14ac:dyDescent="0.35">
      <c r="A1" s="2" t="s">
        <v>8</v>
      </c>
      <c r="B1" s="2" t="s">
        <v>6</v>
      </c>
      <c r="C1" s="2" t="s">
        <v>7</v>
      </c>
      <c r="D1" s="2" t="s">
        <v>2</v>
      </c>
      <c r="E1" s="2" t="s">
        <v>3</v>
      </c>
      <c r="F1" s="2" t="s">
        <v>4</v>
      </c>
      <c r="G1" s="2" t="s">
        <v>0</v>
      </c>
      <c r="H1" s="2" t="s">
        <v>1</v>
      </c>
      <c r="I1" s="2" t="s">
        <v>5</v>
      </c>
      <c r="J1" s="2" t="s">
        <v>87</v>
      </c>
      <c r="K1" s="2" t="s">
        <v>91</v>
      </c>
    </row>
    <row r="2" spans="1:11" x14ac:dyDescent="0.35">
      <c r="A2" t="s">
        <v>44</v>
      </c>
      <c r="B2" t="s">
        <v>36</v>
      </c>
      <c r="C2" t="s">
        <v>45</v>
      </c>
      <c r="D2" t="s">
        <v>11</v>
      </c>
      <c r="E2" t="s">
        <v>30</v>
      </c>
      <c r="F2" t="s">
        <v>35</v>
      </c>
      <c r="G2" t="s">
        <v>9</v>
      </c>
      <c r="H2" t="s">
        <v>10</v>
      </c>
      <c r="I2" t="s">
        <v>40</v>
      </c>
      <c r="J2" s="3">
        <v>1.09966313864364E-2</v>
      </c>
      <c r="K2" s="3">
        <f>J2/3</f>
        <v>3.6655437954787999E-3</v>
      </c>
    </row>
    <row r="3" spans="1:11" x14ac:dyDescent="0.35">
      <c r="A3" t="s">
        <v>44</v>
      </c>
      <c r="B3" t="s">
        <v>36</v>
      </c>
      <c r="C3" t="s">
        <v>45</v>
      </c>
      <c r="D3" t="s">
        <v>11</v>
      </c>
      <c r="E3" t="s">
        <v>12</v>
      </c>
      <c r="F3" t="s">
        <v>12</v>
      </c>
      <c r="G3" t="s">
        <v>50</v>
      </c>
      <c r="H3" t="s">
        <v>10</v>
      </c>
      <c r="I3" t="s">
        <v>40</v>
      </c>
      <c r="J3" s="3">
        <v>3.8417319566747601</v>
      </c>
      <c r="K3" s="3">
        <f t="shared" ref="K3:K66" si="0">J3/3</f>
        <v>1.2805773188915868</v>
      </c>
    </row>
    <row r="4" spans="1:11" x14ac:dyDescent="0.35">
      <c r="A4" t="s">
        <v>44</v>
      </c>
      <c r="B4" t="s">
        <v>36</v>
      </c>
      <c r="C4" t="s">
        <v>45</v>
      </c>
      <c r="D4" t="s">
        <v>11</v>
      </c>
      <c r="E4" t="s">
        <v>12</v>
      </c>
      <c r="F4" t="s">
        <v>12</v>
      </c>
      <c r="G4" t="s">
        <v>34</v>
      </c>
      <c r="H4" t="s">
        <v>10</v>
      </c>
      <c r="I4" t="s">
        <v>40</v>
      </c>
      <c r="J4" s="3">
        <v>45.326589654301316</v>
      </c>
      <c r="K4" s="3">
        <f t="shared" si="0"/>
        <v>15.108863218100439</v>
      </c>
    </row>
    <row r="5" spans="1:11" x14ac:dyDescent="0.35">
      <c r="A5" t="s">
        <v>44</v>
      </c>
      <c r="B5" t="s">
        <v>36</v>
      </c>
      <c r="C5" t="s">
        <v>51</v>
      </c>
      <c r="D5" t="s">
        <v>18</v>
      </c>
      <c r="E5" t="s">
        <v>25</v>
      </c>
      <c r="F5" t="s">
        <v>82</v>
      </c>
      <c r="G5" t="s">
        <v>22</v>
      </c>
      <c r="H5" t="s">
        <v>23</v>
      </c>
      <c r="I5" t="s">
        <v>81</v>
      </c>
      <c r="J5" s="3">
        <v>29600</v>
      </c>
      <c r="K5" s="3">
        <f t="shared" si="0"/>
        <v>9866.6666666666661</v>
      </c>
    </row>
    <row r="6" spans="1:11" x14ac:dyDescent="0.35">
      <c r="A6" t="s">
        <v>44</v>
      </c>
      <c r="B6" t="s">
        <v>36</v>
      </c>
      <c r="C6" t="s">
        <v>51</v>
      </c>
      <c r="D6" t="s">
        <v>18</v>
      </c>
      <c r="E6" t="s">
        <v>25</v>
      </c>
      <c r="F6" t="s">
        <v>26</v>
      </c>
      <c r="G6" t="s">
        <v>17</v>
      </c>
      <c r="H6" t="s">
        <v>10</v>
      </c>
      <c r="I6" t="s">
        <v>40</v>
      </c>
      <c r="J6" s="3">
        <v>4.1322840147150002</v>
      </c>
      <c r="K6" s="3">
        <f t="shared" si="0"/>
        <v>1.3774280049050001</v>
      </c>
    </row>
    <row r="7" spans="1:11" x14ac:dyDescent="0.35">
      <c r="A7" t="s">
        <v>44</v>
      </c>
      <c r="B7" s="49" t="s">
        <v>36</v>
      </c>
      <c r="C7" t="s">
        <v>51</v>
      </c>
      <c r="D7" t="s">
        <v>11</v>
      </c>
      <c r="E7" t="s">
        <v>12</v>
      </c>
      <c r="F7" t="s">
        <v>12</v>
      </c>
      <c r="G7" t="s">
        <v>34</v>
      </c>
      <c r="H7" t="s">
        <v>10</v>
      </c>
      <c r="I7" t="s">
        <v>40</v>
      </c>
      <c r="J7" s="3">
        <v>17.825835702504385</v>
      </c>
      <c r="K7" s="3">
        <f t="shared" si="0"/>
        <v>5.941945234168128</v>
      </c>
    </row>
    <row r="8" spans="1:11" x14ac:dyDescent="0.35">
      <c r="A8" t="s">
        <v>44</v>
      </c>
      <c r="B8" t="s">
        <v>36</v>
      </c>
      <c r="C8" t="s">
        <v>37</v>
      </c>
      <c r="D8" t="s">
        <v>11</v>
      </c>
      <c r="E8" t="s">
        <v>30</v>
      </c>
      <c r="F8" t="s">
        <v>35</v>
      </c>
      <c r="G8" t="s">
        <v>34</v>
      </c>
      <c r="H8" t="s">
        <v>10</v>
      </c>
      <c r="I8" t="s">
        <v>85</v>
      </c>
      <c r="J8" s="3">
        <v>21.743302763434698</v>
      </c>
      <c r="K8" s="3">
        <f t="shared" si="0"/>
        <v>7.2477675878115662</v>
      </c>
    </row>
    <row r="9" spans="1:11" x14ac:dyDescent="0.35">
      <c r="A9" t="s">
        <v>44</v>
      </c>
      <c r="B9" t="s">
        <v>36</v>
      </c>
      <c r="C9" t="s">
        <v>37</v>
      </c>
      <c r="D9" t="s">
        <v>11</v>
      </c>
      <c r="E9" t="s">
        <v>30</v>
      </c>
      <c r="F9" t="s">
        <v>35</v>
      </c>
      <c r="G9" t="s">
        <v>34</v>
      </c>
      <c r="H9" t="s">
        <v>10</v>
      </c>
      <c r="I9" t="s">
        <v>81</v>
      </c>
      <c r="J9" s="3">
        <v>0.57608950266506498</v>
      </c>
      <c r="K9" s="3">
        <f t="shared" si="0"/>
        <v>0.19202983422168832</v>
      </c>
    </row>
    <row r="10" spans="1:11" x14ac:dyDescent="0.35">
      <c r="A10" t="s">
        <v>44</v>
      </c>
      <c r="B10" t="s">
        <v>36</v>
      </c>
      <c r="C10" t="s">
        <v>37</v>
      </c>
      <c r="D10" t="s">
        <v>11</v>
      </c>
      <c r="E10" t="s">
        <v>30</v>
      </c>
      <c r="F10" t="s">
        <v>35</v>
      </c>
      <c r="G10" t="s">
        <v>34</v>
      </c>
      <c r="H10" t="s">
        <v>10</v>
      </c>
      <c r="I10" t="s">
        <v>40</v>
      </c>
      <c r="J10" s="3">
        <v>9.76450975697262</v>
      </c>
      <c r="K10" s="3">
        <f t="shared" si="0"/>
        <v>3.2548365856575399</v>
      </c>
    </row>
    <row r="11" spans="1:11" x14ac:dyDescent="0.35">
      <c r="A11" t="s">
        <v>44</v>
      </c>
      <c r="B11" t="s">
        <v>36</v>
      </c>
      <c r="C11" t="s">
        <v>37</v>
      </c>
      <c r="D11" t="s">
        <v>11</v>
      </c>
      <c r="E11" t="s">
        <v>12</v>
      </c>
      <c r="F11" t="s">
        <v>12</v>
      </c>
      <c r="G11" t="s">
        <v>34</v>
      </c>
      <c r="H11" t="s">
        <v>10</v>
      </c>
      <c r="I11" t="s">
        <v>40</v>
      </c>
      <c r="J11" s="3">
        <v>66.869301087438785</v>
      </c>
      <c r="K11" s="3">
        <f t="shared" si="0"/>
        <v>22.289767029146262</v>
      </c>
    </row>
    <row r="12" spans="1:11" x14ac:dyDescent="0.35">
      <c r="A12" t="s">
        <v>44</v>
      </c>
      <c r="B12" t="s">
        <v>36</v>
      </c>
      <c r="C12" t="s">
        <v>53</v>
      </c>
      <c r="D12" t="s">
        <v>18</v>
      </c>
      <c r="E12" t="s">
        <v>25</v>
      </c>
      <c r="F12" t="s">
        <v>26</v>
      </c>
      <c r="G12" t="s">
        <v>17</v>
      </c>
      <c r="H12" t="s">
        <v>10</v>
      </c>
      <c r="I12" t="s">
        <v>40</v>
      </c>
      <c r="J12" s="3">
        <v>1.84733477673959</v>
      </c>
      <c r="K12" s="3">
        <f t="shared" si="0"/>
        <v>0.61577825891319671</v>
      </c>
    </row>
    <row r="13" spans="1:11" x14ac:dyDescent="0.35">
      <c r="A13" t="s">
        <v>44</v>
      </c>
      <c r="B13" t="s">
        <v>36</v>
      </c>
      <c r="C13" t="s">
        <v>53</v>
      </c>
      <c r="D13" t="s">
        <v>11</v>
      </c>
      <c r="E13" t="s">
        <v>12</v>
      </c>
      <c r="F13" t="s">
        <v>12</v>
      </c>
      <c r="G13" t="s">
        <v>34</v>
      </c>
      <c r="H13" t="s">
        <v>10</v>
      </c>
      <c r="I13" t="s">
        <v>40</v>
      </c>
      <c r="J13" s="3">
        <v>22.10954866957562</v>
      </c>
      <c r="K13" s="3">
        <f t="shared" si="0"/>
        <v>7.3698495565252067</v>
      </c>
    </row>
    <row r="14" spans="1:11" x14ac:dyDescent="0.35">
      <c r="A14" t="s">
        <v>44</v>
      </c>
      <c r="B14" t="s">
        <v>58</v>
      </c>
      <c r="C14" t="s">
        <v>45</v>
      </c>
      <c r="D14" t="s">
        <v>11</v>
      </c>
      <c r="E14" t="s">
        <v>30</v>
      </c>
      <c r="F14" t="s">
        <v>35</v>
      </c>
      <c r="G14" t="s">
        <v>34</v>
      </c>
      <c r="H14" t="s">
        <v>10</v>
      </c>
      <c r="I14" t="s">
        <v>85</v>
      </c>
      <c r="J14" s="3">
        <v>3.5405382911629899</v>
      </c>
      <c r="K14" s="3">
        <f t="shared" si="0"/>
        <v>1.1801794303876634</v>
      </c>
    </row>
    <row r="15" spans="1:11" x14ac:dyDescent="0.35">
      <c r="A15" t="s">
        <v>44</v>
      </c>
      <c r="B15" t="s">
        <v>58</v>
      </c>
      <c r="C15" t="s">
        <v>45</v>
      </c>
      <c r="D15" t="s">
        <v>11</v>
      </c>
      <c r="E15" t="s">
        <v>30</v>
      </c>
      <c r="F15" t="s">
        <v>35</v>
      </c>
      <c r="G15" t="s">
        <v>34</v>
      </c>
      <c r="H15" t="s">
        <v>10</v>
      </c>
      <c r="I15" t="s">
        <v>81</v>
      </c>
      <c r="J15" s="3">
        <v>9.3806675347995694E-2</v>
      </c>
      <c r="K15" s="3">
        <f t="shared" si="0"/>
        <v>3.1268891782665231E-2</v>
      </c>
    </row>
    <row r="16" spans="1:11" x14ac:dyDescent="0.35">
      <c r="A16" t="s">
        <v>44</v>
      </c>
      <c r="B16" t="s">
        <v>58</v>
      </c>
      <c r="C16" t="s">
        <v>45</v>
      </c>
      <c r="D16" t="s">
        <v>11</v>
      </c>
      <c r="E16" t="s">
        <v>30</v>
      </c>
      <c r="F16" t="s">
        <v>35</v>
      </c>
      <c r="G16" t="s">
        <v>34</v>
      </c>
      <c r="H16" t="s">
        <v>10</v>
      </c>
      <c r="I16" t="s">
        <v>40</v>
      </c>
      <c r="J16" s="3">
        <v>1.58998938961263</v>
      </c>
      <c r="K16" s="3">
        <f t="shared" si="0"/>
        <v>0.52999646320421001</v>
      </c>
    </row>
    <row r="17" spans="1:11" x14ac:dyDescent="0.35">
      <c r="A17" t="s">
        <v>44</v>
      </c>
      <c r="B17" t="s">
        <v>14</v>
      </c>
      <c r="C17" t="s">
        <v>15</v>
      </c>
      <c r="D17" t="s">
        <v>11</v>
      </c>
      <c r="E17" t="s">
        <v>30</v>
      </c>
      <c r="F17" t="s">
        <v>35</v>
      </c>
      <c r="G17" t="s">
        <v>9</v>
      </c>
      <c r="H17" t="s">
        <v>10</v>
      </c>
      <c r="I17" t="s">
        <v>40</v>
      </c>
      <c r="J17" s="3">
        <v>4.4969404840829696</v>
      </c>
      <c r="K17" s="3">
        <f t="shared" si="0"/>
        <v>1.4989801613609899</v>
      </c>
    </row>
    <row r="18" spans="1:11" x14ac:dyDescent="0.35">
      <c r="A18" t="s">
        <v>44</v>
      </c>
      <c r="B18" t="s">
        <v>14</v>
      </c>
      <c r="C18" t="s">
        <v>45</v>
      </c>
      <c r="D18" t="s">
        <v>11</v>
      </c>
      <c r="E18" t="s">
        <v>30</v>
      </c>
      <c r="F18" t="s">
        <v>65</v>
      </c>
      <c r="G18" t="s">
        <v>33</v>
      </c>
      <c r="H18" t="s">
        <v>10</v>
      </c>
      <c r="I18" t="s">
        <v>81</v>
      </c>
      <c r="J18" s="3">
        <v>198.26275119799652</v>
      </c>
      <c r="K18" s="3">
        <f t="shared" si="0"/>
        <v>66.087583732665507</v>
      </c>
    </row>
    <row r="19" spans="1:11" x14ac:dyDescent="0.35">
      <c r="A19" t="s">
        <v>44</v>
      </c>
      <c r="B19" t="s">
        <v>14</v>
      </c>
      <c r="C19" t="s">
        <v>45</v>
      </c>
      <c r="D19" t="s">
        <v>11</v>
      </c>
      <c r="E19" t="s">
        <v>30</v>
      </c>
      <c r="F19" t="s">
        <v>65</v>
      </c>
      <c r="G19" t="s">
        <v>9</v>
      </c>
      <c r="H19" t="s">
        <v>10</v>
      </c>
      <c r="I19" t="s">
        <v>81</v>
      </c>
      <c r="J19" s="3">
        <v>327.14385338794278</v>
      </c>
      <c r="K19" s="3">
        <f t="shared" si="0"/>
        <v>109.04795112931426</v>
      </c>
    </row>
    <row r="20" spans="1:11" x14ac:dyDescent="0.35">
      <c r="A20" t="s">
        <v>44</v>
      </c>
      <c r="B20" t="s">
        <v>14</v>
      </c>
      <c r="C20" t="s">
        <v>45</v>
      </c>
      <c r="D20" t="s">
        <v>11</v>
      </c>
      <c r="E20" t="s">
        <v>30</v>
      </c>
      <c r="F20" t="s">
        <v>65</v>
      </c>
      <c r="G20" t="s">
        <v>29</v>
      </c>
      <c r="H20" t="s">
        <v>10</v>
      </c>
      <c r="I20" t="s">
        <v>81</v>
      </c>
      <c r="J20" s="3">
        <v>211.51334909638453</v>
      </c>
      <c r="K20" s="3">
        <f t="shared" si="0"/>
        <v>70.504449698794843</v>
      </c>
    </row>
    <row r="21" spans="1:11" x14ac:dyDescent="0.35">
      <c r="A21" t="s">
        <v>44</v>
      </c>
      <c r="B21" t="s">
        <v>14</v>
      </c>
      <c r="C21" t="s">
        <v>45</v>
      </c>
      <c r="D21" t="s">
        <v>11</v>
      </c>
      <c r="E21" t="s">
        <v>30</v>
      </c>
      <c r="F21" t="s">
        <v>65</v>
      </c>
      <c r="G21" t="s">
        <v>21</v>
      </c>
      <c r="H21" t="s">
        <v>10</v>
      </c>
      <c r="I21" t="s">
        <v>81</v>
      </c>
      <c r="J21" s="3">
        <v>119.31847795427683</v>
      </c>
      <c r="K21" s="3">
        <f t="shared" si="0"/>
        <v>39.772825984758946</v>
      </c>
    </row>
    <row r="22" spans="1:11" x14ac:dyDescent="0.35">
      <c r="A22" t="s">
        <v>44</v>
      </c>
      <c r="B22" t="s">
        <v>14</v>
      </c>
      <c r="C22" t="s">
        <v>45</v>
      </c>
      <c r="D22" t="s">
        <v>11</v>
      </c>
      <c r="E22" t="s">
        <v>30</v>
      </c>
      <c r="F22" t="s">
        <v>65</v>
      </c>
      <c r="G22" t="s">
        <v>32</v>
      </c>
      <c r="H22" t="s">
        <v>10</v>
      </c>
      <c r="I22" t="s">
        <v>81</v>
      </c>
      <c r="J22" s="3">
        <v>54.811636829141811</v>
      </c>
      <c r="K22" s="3">
        <f t="shared" si="0"/>
        <v>18.270545609713938</v>
      </c>
    </row>
    <row r="23" spans="1:11" x14ac:dyDescent="0.35">
      <c r="A23" t="s">
        <v>44</v>
      </c>
      <c r="B23" t="s">
        <v>14</v>
      </c>
      <c r="C23" t="s">
        <v>45</v>
      </c>
      <c r="D23" t="s">
        <v>11</v>
      </c>
      <c r="E23" t="s">
        <v>30</v>
      </c>
      <c r="F23" t="s">
        <v>65</v>
      </c>
      <c r="G23" t="s">
        <v>64</v>
      </c>
      <c r="H23" t="s">
        <v>10</v>
      </c>
      <c r="I23" t="s">
        <v>81</v>
      </c>
      <c r="J23" s="3">
        <v>144.98051094146393</v>
      </c>
      <c r="K23" s="3">
        <f t="shared" si="0"/>
        <v>48.326836980487975</v>
      </c>
    </row>
    <row r="24" spans="1:11" x14ac:dyDescent="0.35">
      <c r="A24" t="s">
        <v>44</v>
      </c>
      <c r="B24" t="s">
        <v>14</v>
      </c>
      <c r="C24" t="s">
        <v>45</v>
      </c>
      <c r="D24" t="s">
        <v>11</v>
      </c>
      <c r="E24" t="s">
        <v>30</v>
      </c>
      <c r="F24" t="s">
        <v>65</v>
      </c>
      <c r="G24" t="s">
        <v>22</v>
      </c>
      <c r="H24" t="s">
        <v>10</v>
      </c>
      <c r="I24" t="s">
        <v>81</v>
      </c>
      <c r="J24" s="3">
        <v>92.572430543193647</v>
      </c>
      <c r="K24" s="3">
        <f t="shared" si="0"/>
        <v>30.857476847731217</v>
      </c>
    </row>
    <row r="25" spans="1:11" x14ac:dyDescent="0.35">
      <c r="A25" t="s">
        <v>44</v>
      </c>
      <c r="B25" t="s">
        <v>14</v>
      </c>
      <c r="C25" t="s">
        <v>45</v>
      </c>
      <c r="D25" t="s">
        <v>11</v>
      </c>
      <c r="E25" t="s">
        <v>30</v>
      </c>
      <c r="F25" t="s">
        <v>65</v>
      </c>
      <c r="G25" t="s">
        <v>17</v>
      </c>
      <c r="H25" t="s">
        <v>10</v>
      </c>
      <c r="I25" t="s">
        <v>81</v>
      </c>
      <c r="J25" s="3">
        <v>633.7118689547076</v>
      </c>
      <c r="K25" s="3">
        <f t="shared" si="0"/>
        <v>211.2372896515692</v>
      </c>
    </row>
    <row r="26" spans="1:11" x14ac:dyDescent="0.35">
      <c r="A26" t="s">
        <v>44</v>
      </c>
      <c r="B26" t="s">
        <v>14</v>
      </c>
      <c r="C26" t="s">
        <v>45</v>
      </c>
      <c r="D26" t="s">
        <v>11</v>
      </c>
      <c r="E26" t="s">
        <v>30</v>
      </c>
      <c r="F26" t="s">
        <v>65</v>
      </c>
      <c r="G26" t="s">
        <v>34</v>
      </c>
      <c r="H26" t="s">
        <v>10</v>
      </c>
      <c r="I26" t="s">
        <v>81</v>
      </c>
      <c r="J26" s="3">
        <v>800.36564341902431</v>
      </c>
      <c r="K26" s="3">
        <f t="shared" si="0"/>
        <v>266.78854780634146</v>
      </c>
    </row>
    <row r="27" spans="1:11" x14ac:dyDescent="0.35">
      <c r="A27" t="s">
        <v>44</v>
      </c>
      <c r="B27" t="s">
        <v>14</v>
      </c>
      <c r="C27" t="s">
        <v>45</v>
      </c>
      <c r="D27" t="s">
        <v>11</v>
      </c>
      <c r="E27" t="s">
        <v>12</v>
      </c>
      <c r="F27" t="s">
        <v>12</v>
      </c>
      <c r="G27" t="s">
        <v>17</v>
      </c>
      <c r="H27" t="s">
        <v>10</v>
      </c>
      <c r="I27" t="s">
        <v>40</v>
      </c>
      <c r="J27" s="3">
        <v>2.3197867773197101</v>
      </c>
      <c r="K27" s="3">
        <f t="shared" si="0"/>
        <v>0.77326225910656998</v>
      </c>
    </row>
    <row r="28" spans="1:11" x14ac:dyDescent="0.35">
      <c r="A28" t="s">
        <v>44</v>
      </c>
      <c r="B28" t="s">
        <v>42</v>
      </c>
      <c r="C28" t="s">
        <v>75</v>
      </c>
      <c r="D28" t="s">
        <v>11</v>
      </c>
      <c r="E28" t="s">
        <v>12</v>
      </c>
      <c r="F28" t="s">
        <v>12</v>
      </c>
      <c r="G28" t="s">
        <v>22</v>
      </c>
      <c r="H28" t="s">
        <v>23</v>
      </c>
      <c r="I28" t="s">
        <v>74</v>
      </c>
      <c r="J28" s="3">
        <v>113.09495053641311</v>
      </c>
      <c r="K28" s="3">
        <f t="shared" si="0"/>
        <v>37.698316845471034</v>
      </c>
    </row>
    <row r="29" spans="1:11" x14ac:dyDescent="0.35">
      <c r="A29" t="s">
        <v>44</v>
      </c>
      <c r="B29" t="s">
        <v>42</v>
      </c>
      <c r="C29" t="s">
        <v>43</v>
      </c>
      <c r="D29" t="s">
        <v>11</v>
      </c>
      <c r="E29" t="s">
        <v>30</v>
      </c>
      <c r="F29" t="s">
        <v>35</v>
      </c>
      <c r="G29" t="s">
        <v>9</v>
      </c>
      <c r="H29" t="s">
        <v>10</v>
      </c>
      <c r="I29" t="s">
        <v>40</v>
      </c>
      <c r="J29" s="3">
        <v>0.20084877652606181</v>
      </c>
      <c r="K29" s="3">
        <f t="shared" si="0"/>
        <v>6.6949592175353942E-2</v>
      </c>
    </row>
    <row r="30" spans="1:11" x14ac:dyDescent="0.35">
      <c r="A30" t="s">
        <v>44</v>
      </c>
      <c r="B30" t="s">
        <v>42</v>
      </c>
      <c r="C30" t="s">
        <v>43</v>
      </c>
      <c r="D30" t="s">
        <v>11</v>
      </c>
      <c r="E30" t="s">
        <v>30</v>
      </c>
      <c r="F30" t="s">
        <v>35</v>
      </c>
      <c r="G30" t="s">
        <v>34</v>
      </c>
      <c r="H30" t="s">
        <v>10</v>
      </c>
      <c r="I30" t="s">
        <v>85</v>
      </c>
      <c r="J30" s="3">
        <v>51.428370034014698</v>
      </c>
      <c r="K30" s="3">
        <f t="shared" si="0"/>
        <v>17.142790011338231</v>
      </c>
    </row>
    <row r="31" spans="1:11" x14ac:dyDescent="0.35">
      <c r="A31" t="s">
        <v>44</v>
      </c>
      <c r="B31" t="s">
        <v>42</v>
      </c>
      <c r="C31" t="s">
        <v>43</v>
      </c>
      <c r="D31" t="s">
        <v>11</v>
      </c>
      <c r="E31" t="s">
        <v>30</v>
      </c>
      <c r="F31" t="s">
        <v>35</v>
      </c>
      <c r="G31" t="s">
        <v>34</v>
      </c>
      <c r="H31" t="s">
        <v>10</v>
      </c>
      <c r="I31" t="s">
        <v>81</v>
      </c>
      <c r="J31" s="3">
        <v>1.3625963101426399</v>
      </c>
      <c r="K31" s="3">
        <f t="shared" si="0"/>
        <v>0.45419877004754666</v>
      </c>
    </row>
    <row r="32" spans="1:11" x14ac:dyDescent="0.35">
      <c r="A32" t="s">
        <v>44</v>
      </c>
      <c r="B32" t="s">
        <v>42</v>
      </c>
      <c r="C32" t="s">
        <v>43</v>
      </c>
      <c r="D32" t="s">
        <v>11</v>
      </c>
      <c r="E32" t="s">
        <v>30</v>
      </c>
      <c r="F32" t="s">
        <v>35</v>
      </c>
      <c r="G32" t="s">
        <v>34</v>
      </c>
      <c r="H32" t="s">
        <v>10</v>
      </c>
      <c r="I32" t="s">
        <v>40</v>
      </c>
      <c r="J32" s="3">
        <v>23.095517109149998</v>
      </c>
      <c r="K32" s="3">
        <f t="shared" si="0"/>
        <v>7.6985057030499995</v>
      </c>
    </row>
    <row r="33" spans="1:11" x14ac:dyDescent="0.35">
      <c r="A33" t="s">
        <v>44</v>
      </c>
      <c r="B33" t="s">
        <v>42</v>
      </c>
      <c r="C33" t="s">
        <v>43</v>
      </c>
      <c r="D33" t="s">
        <v>11</v>
      </c>
      <c r="E33" t="s">
        <v>12</v>
      </c>
      <c r="F33" t="s">
        <v>12</v>
      </c>
      <c r="G33" t="s">
        <v>22</v>
      </c>
      <c r="H33" t="s">
        <v>23</v>
      </c>
      <c r="I33" t="s">
        <v>74</v>
      </c>
      <c r="J33" s="3">
        <v>1319.7941303606692</v>
      </c>
      <c r="K33" s="3">
        <f t="shared" si="0"/>
        <v>439.93137678688976</v>
      </c>
    </row>
    <row r="34" spans="1:11" x14ac:dyDescent="0.35">
      <c r="A34" t="s">
        <v>44</v>
      </c>
      <c r="B34" t="s">
        <v>42</v>
      </c>
      <c r="C34" t="s">
        <v>43</v>
      </c>
      <c r="D34" t="s">
        <v>11</v>
      </c>
      <c r="E34" t="s">
        <v>12</v>
      </c>
      <c r="F34" t="s">
        <v>12</v>
      </c>
      <c r="G34" t="s">
        <v>34</v>
      </c>
      <c r="H34" t="s">
        <v>10</v>
      </c>
      <c r="I34" t="s">
        <v>40</v>
      </c>
      <c r="J34" s="3">
        <v>25.322211098014343</v>
      </c>
      <c r="K34" s="3">
        <f t="shared" si="0"/>
        <v>8.4407370326714481</v>
      </c>
    </row>
    <row r="35" spans="1:11" x14ac:dyDescent="0.35">
      <c r="A35" t="s">
        <v>44</v>
      </c>
      <c r="B35" t="s">
        <v>42</v>
      </c>
      <c r="C35" t="s">
        <v>52</v>
      </c>
      <c r="D35" t="s">
        <v>11</v>
      </c>
      <c r="E35" t="s">
        <v>30</v>
      </c>
      <c r="F35" t="s">
        <v>31</v>
      </c>
      <c r="G35" t="s">
        <v>9</v>
      </c>
      <c r="H35" t="s">
        <v>10</v>
      </c>
      <c r="I35" t="s">
        <v>40</v>
      </c>
      <c r="J35" s="3">
        <v>6.6978532569297231</v>
      </c>
      <c r="K35" s="3">
        <f t="shared" si="0"/>
        <v>2.2326177523099076</v>
      </c>
    </row>
    <row r="36" spans="1:11" x14ac:dyDescent="0.35">
      <c r="A36" t="s">
        <v>44</v>
      </c>
      <c r="B36" t="s">
        <v>42</v>
      </c>
      <c r="C36" t="s">
        <v>52</v>
      </c>
      <c r="D36" t="s">
        <v>11</v>
      </c>
      <c r="E36" t="s">
        <v>30</v>
      </c>
      <c r="F36" t="s">
        <v>31</v>
      </c>
      <c r="G36" t="s">
        <v>29</v>
      </c>
      <c r="H36" t="s">
        <v>10</v>
      </c>
      <c r="I36" t="s">
        <v>40</v>
      </c>
      <c r="J36" s="3">
        <v>0.26088481329252339</v>
      </c>
      <c r="K36" s="3">
        <f t="shared" si="0"/>
        <v>8.6961604430841125E-2</v>
      </c>
    </row>
    <row r="37" spans="1:11" x14ac:dyDescent="0.35">
      <c r="A37" t="s">
        <v>44</v>
      </c>
      <c r="B37" t="s">
        <v>42</v>
      </c>
      <c r="C37" t="s">
        <v>52</v>
      </c>
      <c r="D37" t="s">
        <v>11</v>
      </c>
      <c r="E37" t="s">
        <v>30</v>
      </c>
      <c r="F37" t="s">
        <v>31</v>
      </c>
      <c r="G37" t="s">
        <v>32</v>
      </c>
      <c r="H37" t="s">
        <v>10</v>
      </c>
      <c r="I37" t="s">
        <v>40</v>
      </c>
      <c r="J37" s="3">
        <v>0.68650138437600527</v>
      </c>
      <c r="K37" s="3">
        <f t="shared" si="0"/>
        <v>0.22883379479200175</v>
      </c>
    </row>
    <row r="38" spans="1:11" x14ac:dyDescent="0.35">
      <c r="A38" t="s">
        <v>44</v>
      </c>
      <c r="B38" t="s">
        <v>42</v>
      </c>
      <c r="C38" t="s">
        <v>52</v>
      </c>
      <c r="D38" t="s">
        <v>11</v>
      </c>
      <c r="E38" t="s">
        <v>30</v>
      </c>
      <c r="F38" t="s">
        <v>31</v>
      </c>
      <c r="G38" t="s">
        <v>64</v>
      </c>
      <c r="H38" t="s">
        <v>10</v>
      </c>
      <c r="I38" t="s">
        <v>40</v>
      </c>
      <c r="J38" s="3">
        <v>0.150587400443769</v>
      </c>
      <c r="K38" s="3">
        <f t="shared" si="0"/>
        <v>5.0195800147922999E-2</v>
      </c>
    </row>
    <row r="39" spans="1:11" x14ac:dyDescent="0.35">
      <c r="A39" t="s">
        <v>44</v>
      </c>
      <c r="B39" t="s">
        <v>42</v>
      </c>
      <c r="C39" t="s">
        <v>52</v>
      </c>
      <c r="D39" t="s">
        <v>11</v>
      </c>
      <c r="E39" t="s">
        <v>30</v>
      </c>
      <c r="F39" t="s">
        <v>31</v>
      </c>
      <c r="G39" t="s">
        <v>22</v>
      </c>
      <c r="H39" t="s">
        <v>10</v>
      </c>
      <c r="I39" t="s">
        <v>40</v>
      </c>
      <c r="J39" s="3">
        <v>0.1295851728676452</v>
      </c>
      <c r="K39" s="3">
        <f t="shared" si="0"/>
        <v>4.3195057622548404E-2</v>
      </c>
    </row>
    <row r="40" spans="1:11" x14ac:dyDescent="0.35">
      <c r="A40" t="s">
        <v>44</v>
      </c>
      <c r="B40" t="s">
        <v>42</v>
      </c>
      <c r="C40" t="s">
        <v>52</v>
      </c>
      <c r="D40" t="s">
        <v>11</v>
      </c>
      <c r="E40" t="s">
        <v>30</v>
      </c>
      <c r="F40" t="s">
        <v>31</v>
      </c>
      <c r="G40" t="s">
        <v>50</v>
      </c>
      <c r="H40" t="s">
        <v>10</v>
      </c>
      <c r="I40" t="s">
        <v>40</v>
      </c>
      <c r="J40" s="3">
        <v>0.249883646466937</v>
      </c>
      <c r="K40" s="3">
        <f t="shared" si="0"/>
        <v>8.3294548822312339E-2</v>
      </c>
    </row>
    <row r="41" spans="1:11" x14ac:dyDescent="0.35">
      <c r="A41" t="s">
        <v>44</v>
      </c>
      <c r="B41" t="s">
        <v>42</v>
      </c>
      <c r="C41" t="s">
        <v>52</v>
      </c>
      <c r="D41" t="s">
        <v>11</v>
      </c>
      <c r="E41" t="s">
        <v>30</v>
      </c>
      <c r="F41" t="s">
        <v>31</v>
      </c>
      <c r="G41" t="s">
        <v>17</v>
      </c>
      <c r="H41" t="s">
        <v>10</v>
      </c>
      <c r="I41" t="s">
        <v>40</v>
      </c>
      <c r="J41" s="3">
        <v>4.5693417846230204</v>
      </c>
      <c r="K41" s="3">
        <f t="shared" si="0"/>
        <v>1.5231139282076736</v>
      </c>
    </row>
    <row r="42" spans="1:11" x14ac:dyDescent="0.35">
      <c r="A42" t="s">
        <v>44</v>
      </c>
      <c r="B42" t="s">
        <v>42</v>
      </c>
      <c r="C42" t="s">
        <v>52</v>
      </c>
      <c r="D42" t="s">
        <v>11</v>
      </c>
      <c r="E42" t="s">
        <v>30</v>
      </c>
      <c r="F42" t="s">
        <v>31</v>
      </c>
      <c r="G42" t="s">
        <v>34</v>
      </c>
      <c r="H42" t="s">
        <v>10</v>
      </c>
      <c r="I42" t="s">
        <v>40</v>
      </c>
      <c r="J42" s="3">
        <v>20.830209331214292</v>
      </c>
      <c r="K42" s="3">
        <f t="shared" si="0"/>
        <v>6.9434031104047635</v>
      </c>
    </row>
    <row r="43" spans="1:11" x14ac:dyDescent="0.35">
      <c r="A43" t="s">
        <v>44</v>
      </c>
      <c r="B43" t="s">
        <v>42</v>
      </c>
      <c r="C43" t="s">
        <v>52</v>
      </c>
      <c r="D43" t="s">
        <v>11</v>
      </c>
      <c r="E43" t="s">
        <v>12</v>
      </c>
      <c r="F43" t="s">
        <v>12</v>
      </c>
      <c r="G43" t="s">
        <v>34</v>
      </c>
      <c r="H43" t="s">
        <v>10</v>
      </c>
      <c r="I43" t="s">
        <v>40</v>
      </c>
      <c r="J43" s="3">
        <v>38.763825535877544</v>
      </c>
      <c r="K43" s="3">
        <f t="shared" si="0"/>
        <v>12.921275178625848</v>
      </c>
    </row>
    <row r="44" spans="1:11" x14ac:dyDescent="0.35">
      <c r="A44" t="s">
        <v>44</v>
      </c>
      <c r="B44" t="s">
        <v>41</v>
      </c>
      <c r="C44" t="s">
        <v>45</v>
      </c>
      <c r="D44" t="s">
        <v>18</v>
      </c>
      <c r="E44" t="s">
        <v>25</v>
      </c>
      <c r="F44" t="s">
        <v>26</v>
      </c>
      <c r="G44" t="s">
        <v>17</v>
      </c>
      <c r="H44" t="s">
        <v>10</v>
      </c>
      <c r="I44" t="s">
        <v>40</v>
      </c>
      <c r="J44" s="3">
        <v>0.59186980592132898</v>
      </c>
      <c r="K44" s="3">
        <f t="shared" si="0"/>
        <v>0.19728993530710967</v>
      </c>
    </row>
    <row r="45" spans="1:11" x14ac:dyDescent="0.35">
      <c r="A45" t="s">
        <v>44</v>
      </c>
      <c r="B45" t="s">
        <v>41</v>
      </c>
      <c r="C45" t="s">
        <v>45</v>
      </c>
      <c r="D45" t="s">
        <v>18</v>
      </c>
      <c r="E45" t="s">
        <v>25</v>
      </c>
      <c r="F45" t="s">
        <v>26</v>
      </c>
      <c r="G45" t="s">
        <v>34</v>
      </c>
      <c r="H45" t="s">
        <v>10</v>
      </c>
      <c r="I45" t="s">
        <v>40</v>
      </c>
      <c r="J45" s="3">
        <v>2.7039492488939598</v>
      </c>
      <c r="K45" s="3">
        <f t="shared" si="0"/>
        <v>0.90131641629798664</v>
      </c>
    </row>
    <row r="46" spans="1:11" x14ac:dyDescent="0.35">
      <c r="A46" t="s">
        <v>44</v>
      </c>
      <c r="B46" t="s">
        <v>41</v>
      </c>
      <c r="C46" t="s">
        <v>45</v>
      </c>
      <c r="D46" t="s">
        <v>11</v>
      </c>
      <c r="E46" t="s">
        <v>30</v>
      </c>
      <c r="F46" t="s">
        <v>35</v>
      </c>
      <c r="G46" t="s">
        <v>34</v>
      </c>
      <c r="H46" t="s">
        <v>10</v>
      </c>
      <c r="I46" t="s">
        <v>85</v>
      </c>
      <c r="J46" s="3">
        <v>50.875070653773669</v>
      </c>
      <c r="K46" s="3">
        <f t="shared" si="0"/>
        <v>16.958356884591222</v>
      </c>
    </row>
    <row r="47" spans="1:11" x14ac:dyDescent="0.35">
      <c r="A47" t="s">
        <v>44</v>
      </c>
      <c r="B47" t="s">
        <v>41</v>
      </c>
      <c r="C47" t="s">
        <v>45</v>
      </c>
      <c r="D47" t="s">
        <v>11</v>
      </c>
      <c r="E47" t="s">
        <v>30</v>
      </c>
      <c r="F47" t="s">
        <v>35</v>
      </c>
      <c r="G47" t="s">
        <v>34</v>
      </c>
      <c r="H47" t="s">
        <v>10</v>
      </c>
      <c r="I47" t="s">
        <v>81</v>
      </c>
      <c r="J47" s="3">
        <v>1.347936625353449</v>
      </c>
      <c r="K47" s="3">
        <f t="shared" si="0"/>
        <v>0.44931220845114966</v>
      </c>
    </row>
    <row r="48" spans="1:11" x14ac:dyDescent="0.35">
      <c r="A48" t="s">
        <v>44</v>
      </c>
      <c r="B48" t="s">
        <v>41</v>
      </c>
      <c r="C48" t="s">
        <v>45</v>
      </c>
      <c r="D48" t="s">
        <v>11</v>
      </c>
      <c r="E48" t="s">
        <v>30</v>
      </c>
      <c r="F48" t="s">
        <v>35</v>
      </c>
      <c r="G48" t="s">
        <v>34</v>
      </c>
      <c r="H48" t="s">
        <v>10</v>
      </c>
      <c r="I48" t="s">
        <v>40</v>
      </c>
      <c r="J48" s="3">
        <v>22.847040727448814</v>
      </c>
      <c r="K48" s="3">
        <f t="shared" si="0"/>
        <v>7.615680242482938</v>
      </c>
    </row>
    <row r="49" spans="1:11" x14ac:dyDescent="0.35">
      <c r="A49" t="s">
        <v>44</v>
      </c>
      <c r="B49" t="s">
        <v>41</v>
      </c>
      <c r="C49" t="s">
        <v>45</v>
      </c>
      <c r="D49" t="s">
        <v>11</v>
      </c>
      <c r="E49" t="s">
        <v>30</v>
      </c>
      <c r="F49" t="s">
        <v>31</v>
      </c>
      <c r="G49" t="s">
        <v>9</v>
      </c>
      <c r="H49" t="s">
        <v>10</v>
      </c>
      <c r="I49" t="s">
        <v>40</v>
      </c>
      <c r="J49" s="3">
        <v>6.6978532569297231</v>
      </c>
      <c r="K49" s="3">
        <f t="shared" si="0"/>
        <v>2.2326177523099076</v>
      </c>
    </row>
    <row r="50" spans="1:11" x14ac:dyDescent="0.35">
      <c r="A50" t="s">
        <v>44</v>
      </c>
      <c r="B50" t="s">
        <v>41</v>
      </c>
      <c r="C50" t="s">
        <v>45</v>
      </c>
      <c r="D50" t="s">
        <v>11</v>
      </c>
      <c r="E50" t="s">
        <v>30</v>
      </c>
      <c r="F50" t="s">
        <v>31</v>
      </c>
      <c r="G50" t="s">
        <v>29</v>
      </c>
      <c r="H50" t="s">
        <v>10</v>
      </c>
      <c r="I50" t="s">
        <v>40</v>
      </c>
      <c r="J50" s="3">
        <v>0.26088481329252339</v>
      </c>
      <c r="K50" s="3">
        <f t="shared" si="0"/>
        <v>8.6961604430841125E-2</v>
      </c>
    </row>
    <row r="51" spans="1:11" x14ac:dyDescent="0.35">
      <c r="A51" t="s">
        <v>44</v>
      </c>
      <c r="B51" t="s">
        <v>41</v>
      </c>
      <c r="C51" t="s">
        <v>45</v>
      </c>
      <c r="D51" t="s">
        <v>11</v>
      </c>
      <c r="E51" t="s">
        <v>30</v>
      </c>
      <c r="F51" t="s">
        <v>31</v>
      </c>
      <c r="G51" t="s">
        <v>32</v>
      </c>
      <c r="H51" t="s">
        <v>10</v>
      </c>
      <c r="I51" t="s">
        <v>40</v>
      </c>
      <c r="J51" s="3">
        <v>0.68650138437600527</v>
      </c>
      <c r="K51" s="3">
        <f t="shared" si="0"/>
        <v>0.22883379479200175</v>
      </c>
    </row>
    <row r="52" spans="1:11" x14ac:dyDescent="0.35">
      <c r="A52" t="s">
        <v>44</v>
      </c>
      <c r="B52" t="s">
        <v>41</v>
      </c>
      <c r="C52" t="s">
        <v>45</v>
      </c>
      <c r="D52" t="s">
        <v>11</v>
      </c>
      <c r="E52" t="s">
        <v>30</v>
      </c>
      <c r="F52" t="s">
        <v>31</v>
      </c>
      <c r="G52" t="s">
        <v>64</v>
      </c>
      <c r="H52" t="s">
        <v>10</v>
      </c>
      <c r="I52" t="s">
        <v>40</v>
      </c>
      <c r="J52" s="3">
        <v>0.150587400443769</v>
      </c>
      <c r="K52" s="3">
        <f t="shared" si="0"/>
        <v>5.0195800147922999E-2</v>
      </c>
    </row>
    <row r="53" spans="1:11" x14ac:dyDescent="0.35">
      <c r="A53" t="s">
        <v>44</v>
      </c>
      <c r="B53" t="s">
        <v>41</v>
      </c>
      <c r="C53" t="s">
        <v>45</v>
      </c>
      <c r="D53" t="s">
        <v>11</v>
      </c>
      <c r="E53" t="s">
        <v>30</v>
      </c>
      <c r="F53" t="s">
        <v>31</v>
      </c>
      <c r="G53" t="s">
        <v>22</v>
      </c>
      <c r="H53" t="s">
        <v>10</v>
      </c>
      <c r="I53" t="s">
        <v>40</v>
      </c>
      <c r="J53" s="3">
        <v>0.1295851728676452</v>
      </c>
      <c r="K53" s="3">
        <f t="shared" si="0"/>
        <v>4.3195057622548404E-2</v>
      </c>
    </row>
    <row r="54" spans="1:11" x14ac:dyDescent="0.35">
      <c r="A54" t="s">
        <v>44</v>
      </c>
      <c r="B54" t="s">
        <v>41</v>
      </c>
      <c r="C54" t="s">
        <v>45</v>
      </c>
      <c r="D54" t="s">
        <v>11</v>
      </c>
      <c r="E54" t="s">
        <v>30</v>
      </c>
      <c r="F54" t="s">
        <v>31</v>
      </c>
      <c r="G54" t="s">
        <v>50</v>
      </c>
      <c r="H54" t="s">
        <v>10</v>
      </c>
      <c r="I54" t="s">
        <v>40</v>
      </c>
      <c r="J54" s="3">
        <v>0.249883646466937</v>
      </c>
      <c r="K54" s="3">
        <f t="shared" si="0"/>
        <v>8.3294548822312339E-2</v>
      </c>
    </row>
    <row r="55" spans="1:11" x14ac:dyDescent="0.35">
      <c r="A55" t="s">
        <v>44</v>
      </c>
      <c r="B55" t="s">
        <v>41</v>
      </c>
      <c r="C55" t="s">
        <v>45</v>
      </c>
      <c r="D55" t="s">
        <v>11</v>
      </c>
      <c r="E55" t="s">
        <v>30</v>
      </c>
      <c r="F55" t="s">
        <v>31</v>
      </c>
      <c r="G55" t="s">
        <v>17</v>
      </c>
      <c r="H55" t="s">
        <v>10</v>
      </c>
      <c r="I55" t="s">
        <v>40</v>
      </c>
      <c r="J55" s="3">
        <v>4.5693417846230204</v>
      </c>
      <c r="K55" s="3">
        <f t="shared" si="0"/>
        <v>1.5231139282076736</v>
      </c>
    </row>
    <row r="56" spans="1:11" x14ac:dyDescent="0.35">
      <c r="A56" t="s">
        <v>44</v>
      </c>
      <c r="B56" t="s">
        <v>41</v>
      </c>
      <c r="C56" t="s">
        <v>45</v>
      </c>
      <c r="D56" t="s">
        <v>11</v>
      </c>
      <c r="E56" t="s">
        <v>30</v>
      </c>
      <c r="F56" t="s">
        <v>31</v>
      </c>
      <c r="G56" t="s">
        <v>34</v>
      </c>
      <c r="H56" t="s">
        <v>10</v>
      </c>
      <c r="I56" t="s">
        <v>40</v>
      </c>
      <c r="J56" s="3">
        <v>20.830209331214292</v>
      </c>
      <c r="K56" s="3">
        <f t="shared" si="0"/>
        <v>6.9434031104047635</v>
      </c>
    </row>
    <row r="57" spans="1:11" x14ac:dyDescent="0.35">
      <c r="A57" t="s">
        <v>44</v>
      </c>
      <c r="B57" t="s">
        <v>41</v>
      </c>
      <c r="C57" t="s">
        <v>45</v>
      </c>
      <c r="D57" t="s">
        <v>11</v>
      </c>
      <c r="E57" t="s">
        <v>12</v>
      </c>
      <c r="F57" t="s">
        <v>12</v>
      </c>
      <c r="G57" t="s">
        <v>9</v>
      </c>
      <c r="H57" t="s">
        <v>10</v>
      </c>
      <c r="I57" t="s">
        <v>40</v>
      </c>
      <c r="J57" s="3">
        <v>1.24140843773047E-2</v>
      </c>
      <c r="K57" s="3">
        <f t="shared" si="0"/>
        <v>4.1380281257682337E-3</v>
      </c>
    </row>
    <row r="58" spans="1:11" x14ac:dyDescent="0.35">
      <c r="A58" t="s">
        <v>44</v>
      </c>
      <c r="B58" t="s">
        <v>41</v>
      </c>
      <c r="C58" t="s">
        <v>45</v>
      </c>
      <c r="D58" t="s">
        <v>11</v>
      </c>
      <c r="E58" t="s">
        <v>12</v>
      </c>
      <c r="F58" t="s">
        <v>12</v>
      </c>
      <c r="G58" t="s">
        <v>32</v>
      </c>
      <c r="H58" t="s">
        <v>10</v>
      </c>
      <c r="I58" t="s">
        <v>40</v>
      </c>
      <c r="J58" s="3">
        <v>1.744512890943811</v>
      </c>
      <c r="K58" s="3">
        <f t="shared" si="0"/>
        <v>0.58150429698127037</v>
      </c>
    </row>
    <row r="59" spans="1:11" x14ac:dyDescent="0.35">
      <c r="A59" t="s">
        <v>44</v>
      </c>
      <c r="B59" t="s">
        <v>41</v>
      </c>
      <c r="C59" t="s">
        <v>45</v>
      </c>
      <c r="D59" t="s">
        <v>11</v>
      </c>
      <c r="E59" t="s">
        <v>12</v>
      </c>
      <c r="F59" t="s">
        <v>12</v>
      </c>
      <c r="G59" t="s">
        <v>50</v>
      </c>
      <c r="H59" t="s">
        <v>10</v>
      </c>
      <c r="I59" t="s">
        <v>40</v>
      </c>
      <c r="J59" s="3">
        <v>34.008559759133441</v>
      </c>
      <c r="K59" s="3">
        <f t="shared" si="0"/>
        <v>11.336186586377814</v>
      </c>
    </row>
    <row r="60" spans="1:11" x14ac:dyDescent="0.35">
      <c r="A60" t="s">
        <v>44</v>
      </c>
      <c r="B60" t="s">
        <v>41</v>
      </c>
      <c r="C60" t="s">
        <v>45</v>
      </c>
      <c r="D60" t="s">
        <v>11</v>
      </c>
      <c r="E60" t="s">
        <v>12</v>
      </c>
      <c r="F60" t="s">
        <v>12</v>
      </c>
      <c r="G60" t="s">
        <v>17</v>
      </c>
      <c r="H60" t="s">
        <v>10</v>
      </c>
      <c r="I60" t="s">
        <v>40</v>
      </c>
      <c r="J60" s="3">
        <v>4.2017662538854403E-2</v>
      </c>
      <c r="K60" s="3">
        <f t="shared" si="0"/>
        <v>1.4005887512951468E-2</v>
      </c>
    </row>
    <row r="61" spans="1:11" x14ac:dyDescent="0.35">
      <c r="A61" t="s">
        <v>44</v>
      </c>
      <c r="B61" t="s">
        <v>41</v>
      </c>
      <c r="C61" t="s">
        <v>45</v>
      </c>
      <c r="D61" t="s">
        <v>11</v>
      </c>
      <c r="E61" t="s">
        <v>12</v>
      </c>
      <c r="F61" t="s">
        <v>12</v>
      </c>
      <c r="G61" t="s">
        <v>34</v>
      </c>
      <c r="H61" t="s">
        <v>10</v>
      </c>
      <c r="I61" t="s">
        <v>40</v>
      </c>
      <c r="J61" s="3">
        <v>115.90549528581128</v>
      </c>
      <c r="K61" s="3">
        <f t="shared" si="0"/>
        <v>38.63516509527043</v>
      </c>
    </row>
    <row r="62" spans="1:11" x14ac:dyDescent="0.35">
      <c r="A62" t="s">
        <v>44</v>
      </c>
      <c r="B62" t="s">
        <v>46</v>
      </c>
      <c r="C62" t="s">
        <v>45</v>
      </c>
      <c r="D62" t="s">
        <v>11</v>
      </c>
      <c r="E62" t="s">
        <v>30</v>
      </c>
      <c r="F62" t="s">
        <v>67</v>
      </c>
      <c r="G62" t="s">
        <v>22</v>
      </c>
      <c r="H62" t="s">
        <v>23</v>
      </c>
      <c r="I62" t="s">
        <v>85</v>
      </c>
      <c r="J62" s="3">
        <v>108.73604363726943</v>
      </c>
      <c r="K62" s="3">
        <f t="shared" si="0"/>
        <v>36.245347879089813</v>
      </c>
    </row>
    <row r="63" spans="1:11" x14ac:dyDescent="0.35">
      <c r="A63" t="s">
        <v>44</v>
      </c>
      <c r="B63" t="s">
        <v>46</v>
      </c>
      <c r="C63" t="s">
        <v>45</v>
      </c>
      <c r="D63" t="s">
        <v>11</v>
      </c>
      <c r="E63" t="s">
        <v>30</v>
      </c>
      <c r="F63" t="s">
        <v>67</v>
      </c>
      <c r="G63" t="s">
        <v>22</v>
      </c>
      <c r="H63" t="s">
        <v>23</v>
      </c>
      <c r="I63" t="s">
        <v>40</v>
      </c>
      <c r="J63" s="3">
        <v>10.637903593518981</v>
      </c>
      <c r="K63" s="3">
        <f t="shared" si="0"/>
        <v>3.5459678645063271</v>
      </c>
    </row>
    <row r="64" spans="1:11" x14ac:dyDescent="0.35">
      <c r="A64" t="s">
        <v>44</v>
      </c>
      <c r="B64" t="s">
        <v>46</v>
      </c>
      <c r="C64" t="s">
        <v>45</v>
      </c>
      <c r="D64" t="s">
        <v>11</v>
      </c>
      <c r="E64" t="s">
        <v>12</v>
      </c>
      <c r="F64" t="s">
        <v>12</v>
      </c>
      <c r="G64" t="s">
        <v>50</v>
      </c>
      <c r="H64" t="s">
        <v>10</v>
      </c>
      <c r="I64" t="s">
        <v>40</v>
      </c>
      <c r="J64" s="3">
        <v>2.8258649026957698</v>
      </c>
      <c r="K64" s="3">
        <f t="shared" si="0"/>
        <v>0.94195496756525665</v>
      </c>
    </row>
    <row r="65" spans="1:11" x14ac:dyDescent="0.35">
      <c r="A65" t="s">
        <v>44</v>
      </c>
      <c r="B65" t="s">
        <v>46</v>
      </c>
      <c r="C65" t="s">
        <v>45</v>
      </c>
      <c r="D65" t="s">
        <v>11</v>
      </c>
      <c r="E65" t="s">
        <v>12</v>
      </c>
      <c r="F65" t="s">
        <v>12</v>
      </c>
      <c r="G65" t="s">
        <v>34</v>
      </c>
      <c r="H65" t="s">
        <v>10</v>
      </c>
      <c r="I65" t="s">
        <v>40</v>
      </c>
      <c r="J65" s="3">
        <v>1.7946434195826089</v>
      </c>
      <c r="K65" s="3">
        <f t="shared" si="0"/>
        <v>0.59821447319420296</v>
      </c>
    </row>
    <row r="66" spans="1:11" x14ac:dyDescent="0.35">
      <c r="A66" t="s">
        <v>44</v>
      </c>
      <c r="B66" t="s">
        <v>46</v>
      </c>
      <c r="C66" t="s">
        <v>79</v>
      </c>
      <c r="D66" t="s">
        <v>18</v>
      </c>
      <c r="E66" t="s">
        <v>25</v>
      </c>
      <c r="F66" t="s">
        <v>61</v>
      </c>
      <c r="G66" t="s">
        <v>22</v>
      </c>
      <c r="H66" t="s">
        <v>23</v>
      </c>
      <c r="I66" t="s">
        <v>78</v>
      </c>
      <c r="J66" s="3">
        <v>0.53983990500000001</v>
      </c>
      <c r="K66" s="3">
        <f t="shared" si="0"/>
        <v>0.17994663499999999</v>
      </c>
    </row>
    <row r="67" spans="1:11" x14ac:dyDescent="0.35">
      <c r="A67" t="s">
        <v>44</v>
      </c>
      <c r="B67" t="s">
        <v>46</v>
      </c>
      <c r="C67" t="s">
        <v>79</v>
      </c>
      <c r="D67" t="s">
        <v>11</v>
      </c>
      <c r="E67" t="s">
        <v>30</v>
      </c>
      <c r="F67" t="s">
        <v>65</v>
      </c>
      <c r="G67" t="s">
        <v>22</v>
      </c>
      <c r="H67" t="s">
        <v>10</v>
      </c>
      <c r="I67" t="s">
        <v>78</v>
      </c>
      <c r="J67" s="3">
        <v>0.70179187649999997</v>
      </c>
      <c r="K67" s="3">
        <f t="shared" ref="K67:K130" si="1">J67/3</f>
        <v>0.23393062549999999</v>
      </c>
    </row>
    <row r="68" spans="1:11" x14ac:dyDescent="0.35">
      <c r="A68" t="s">
        <v>44</v>
      </c>
      <c r="B68" t="s">
        <v>46</v>
      </c>
      <c r="C68" t="s">
        <v>79</v>
      </c>
      <c r="D68" t="s">
        <v>11</v>
      </c>
      <c r="E68" t="s">
        <v>30</v>
      </c>
      <c r="F68" t="s">
        <v>65</v>
      </c>
      <c r="G68" t="s">
        <v>34</v>
      </c>
      <c r="H68" t="s">
        <v>10</v>
      </c>
      <c r="I68" t="s">
        <v>78</v>
      </c>
      <c r="J68" s="3">
        <v>4.1567672685000003</v>
      </c>
      <c r="K68" s="3">
        <f t="shared" si="1"/>
        <v>1.3855890895</v>
      </c>
    </row>
    <row r="69" spans="1:11" x14ac:dyDescent="0.35">
      <c r="A69" t="s">
        <v>44</v>
      </c>
      <c r="B69" t="s">
        <v>46</v>
      </c>
      <c r="C69" t="s">
        <v>47</v>
      </c>
      <c r="D69" t="s">
        <v>11</v>
      </c>
      <c r="E69" t="s">
        <v>12</v>
      </c>
      <c r="F69" t="s">
        <v>12</v>
      </c>
      <c r="G69" t="s">
        <v>33</v>
      </c>
      <c r="H69" t="s">
        <v>10</v>
      </c>
      <c r="I69" t="s">
        <v>40</v>
      </c>
      <c r="J69" s="3">
        <v>6.4910247580800301E-2</v>
      </c>
      <c r="K69" s="3">
        <f t="shared" si="1"/>
        <v>2.1636749193600101E-2</v>
      </c>
    </row>
    <row r="70" spans="1:11" x14ac:dyDescent="0.35">
      <c r="A70" t="s">
        <v>44</v>
      </c>
      <c r="B70" t="s">
        <v>46</v>
      </c>
      <c r="C70" t="s">
        <v>59</v>
      </c>
      <c r="D70" t="s">
        <v>18</v>
      </c>
      <c r="E70" t="s">
        <v>25</v>
      </c>
      <c r="F70" t="s">
        <v>26</v>
      </c>
      <c r="G70" t="s">
        <v>22</v>
      </c>
      <c r="H70" t="s">
        <v>23</v>
      </c>
      <c r="I70" t="s">
        <v>81</v>
      </c>
      <c r="J70" s="3">
        <v>6003.9864140222508</v>
      </c>
      <c r="K70" s="3">
        <f t="shared" si="1"/>
        <v>2001.3288046740836</v>
      </c>
    </row>
    <row r="71" spans="1:11" x14ac:dyDescent="0.35">
      <c r="A71" t="s">
        <v>44</v>
      </c>
      <c r="B71" t="s">
        <v>46</v>
      </c>
      <c r="C71" t="s">
        <v>59</v>
      </c>
      <c r="D71" t="s">
        <v>11</v>
      </c>
      <c r="E71" t="s">
        <v>30</v>
      </c>
      <c r="F71" t="s">
        <v>35</v>
      </c>
      <c r="G71" t="s">
        <v>9</v>
      </c>
      <c r="H71" t="s">
        <v>10</v>
      </c>
      <c r="I71" t="s">
        <v>40</v>
      </c>
      <c r="J71" s="3">
        <v>4.2088117188849802E-4</v>
      </c>
      <c r="K71" s="3">
        <f t="shared" si="1"/>
        <v>1.4029372396283268E-4</v>
      </c>
    </row>
    <row r="72" spans="1:11" x14ac:dyDescent="0.35">
      <c r="A72" t="s">
        <v>44</v>
      </c>
      <c r="B72" t="s">
        <v>46</v>
      </c>
      <c r="C72" t="s">
        <v>59</v>
      </c>
      <c r="D72" t="s">
        <v>11</v>
      </c>
      <c r="E72" t="s">
        <v>30</v>
      </c>
      <c r="F72" t="s">
        <v>35</v>
      </c>
      <c r="G72" t="s">
        <v>34</v>
      </c>
      <c r="H72" t="s">
        <v>10</v>
      </c>
      <c r="I72" t="s">
        <v>85</v>
      </c>
      <c r="J72" s="3">
        <v>68.028755550565904</v>
      </c>
      <c r="K72" s="3">
        <f t="shared" si="1"/>
        <v>22.676251850188635</v>
      </c>
    </row>
    <row r="73" spans="1:11" x14ac:dyDescent="0.35">
      <c r="A73" t="s">
        <v>44</v>
      </c>
      <c r="B73" t="s">
        <v>46</v>
      </c>
      <c r="C73" t="s">
        <v>59</v>
      </c>
      <c r="D73" t="s">
        <v>11</v>
      </c>
      <c r="E73" t="s">
        <v>30</v>
      </c>
      <c r="F73" t="s">
        <v>35</v>
      </c>
      <c r="G73" t="s">
        <v>34</v>
      </c>
      <c r="H73" t="s">
        <v>10</v>
      </c>
      <c r="I73" t="s">
        <v>81</v>
      </c>
      <c r="J73" s="3">
        <v>1.8024240557398199</v>
      </c>
      <c r="K73" s="3">
        <f t="shared" si="1"/>
        <v>0.60080801857993993</v>
      </c>
    </row>
    <row r="74" spans="1:11" x14ac:dyDescent="0.35">
      <c r="A74" t="s">
        <v>44</v>
      </c>
      <c r="B74" t="s">
        <v>46</v>
      </c>
      <c r="C74" t="s">
        <v>59</v>
      </c>
      <c r="D74" t="s">
        <v>11</v>
      </c>
      <c r="E74" t="s">
        <v>30</v>
      </c>
      <c r="F74" t="s">
        <v>35</v>
      </c>
      <c r="G74" t="s">
        <v>34</v>
      </c>
      <c r="H74" t="s">
        <v>10</v>
      </c>
      <c r="I74" t="s">
        <v>40</v>
      </c>
      <c r="J74" s="3">
        <v>30.550439119363698</v>
      </c>
      <c r="K74" s="3">
        <f t="shared" si="1"/>
        <v>10.183479706454566</v>
      </c>
    </row>
    <row r="75" spans="1:11" x14ac:dyDescent="0.35">
      <c r="A75" t="s">
        <v>44</v>
      </c>
      <c r="B75" t="s">
        <v>46</v>
      </c>
      <c r="C75" t="s">
        <v>59</v>
      </c>
      <c r="D75" t="s">
        <v>11</v>
      </c>
      <c r="E75" t="s">
        <v>30</v>
      </c>
      <c r="F75" t="s">
        <v>67</v>
      </c>
      <c r="G75" t="s">
        <v>22</v>
      </c>
      <c r="H75" t="s">
        <v>23</v>
      </c>
      <c r="I75" t="s">
        <v>40</v>
      </c>
      <c r="J75" s="3">
        <v>12.766189821848261</v>
      </c>
      <c r="K75" s="3">
        <f t="shared" si="1"/>
        <v>4.255396607282754</v>
      </c>
    </row>
    <row r="76" spans="1:11" x14ac:dyDescent="0.35">
      <c r="A76" t="s">
        <v>44</v>
      </c>
      <c r="B76" t="s">
        <v>46</v>
      </c>
      <c r="C76" t="s">
        <v>59</v>
      </c>
      <c r="D76" t="s">
        <v>11</v>
      </c>
      <c r="E76" t="s">
        <v>12</v>
      </c>
      <c r="F76" t="s">
        <v>12</v>
      </c>
      <c r="G76" t="s">
        <v>22</v>
      </c>
      <c r="H76" t="s">
        <v>23</v>
      </c>
      <c r="I76" t="s">
        <v>74</v>
      </c>
      <c r="J76" s="3">
        <v>2.4703129440374201</v>
      </c>
      <c r="K76" s="3">
        <f t="shared" si="1"/>
        <v>0.82343764801247332</v>
      </c>
    </row>
    <row r="77" spans="1:11" x14ac:dyDescent="0.35">
      <c r="A77" t="s">
        <v>44</v>
      </c>
      <c r="B77" t="s">
        <v>46</v>
      </c>
      <c r="C77" t="s">
        <v>59</v>
      </c>
      <c r="D77" t="s">
        <v>11</v>
      </c>
      <c r="E77" t="s">
        <v>12</v>
      </c>
      <c r="F77" t="s">
        <v>12</v>
      </c>
      <c r="G77" t="s">
        <v>34</v>
      </c>
      <c r="H77" t="s">
        <v>10</v>
      </c>
      <c r="I77" t="s">
        <v>40</v>
      </c>
      <c r="J77" s="3">
        <v>7.7468810524622898</v>
      </c>
      <c r="K77" s="3">
        <f t="shared" si="1"/>
        <v>2.5822936841540964</v>
      </c>
    </row>
    <row r="78" spans="1:11" x14ac:dyDescent="0.35">
      <c r="A78" t="s">
        <v>44</v>
      </c>
      <c r="B78" t="s">
        <v>46</v>
      </c>
      <c r="C78" t="s">
        <v>83</v>
      </c>
      <c r="D78" t="s">
        <v>18</v>
      </c>
      <c r="E78" t="s">
        <v>25</v>
      </c>
      <c r="F78" t="s">
        <v>82</v>
      </c>
      <c r="G78" t="s">
        <v>22</v>
      </c>
      <c r="H78" t="s">
        <v>23</v>
      </c>
      <c r="I78" t="s">
        <v>81</v>
      </c>
      <c r="J78" s="3">
        <v>5319.8600000000006</v>
      </c>
      <c r="K78" s="3">
        <f t="shared" si="1"/>
        <v>1773.2866666666669</v>
      </c>
    </row>
    <row r="79" spans="1:11" x14ac:dyDescent="0.35">
      <c r="A79" t="s">
        <v>44</v>
      </c>
      <c r="B79" t="s">
        <v>46</v>
      </c>
      <c r="C79" t="s">
        <v>83</v>
      </c>
      <c r="D79" t="s">
        <v>18</v>
      </c>
      <c r="E79" t="s">
        <v>25</v>
      </c>
      <c r="F79" t="s">
        <v>26</v>
      </c>
      <c r="G79" t="s">
        <v>22</v>
      </c>
      <c r="H79" t="s">
        <v>23</v>
      </c>
      <c r="I79" t="s">
        <v>81</v>
      </c>
      <c r="J79" s="3">
        <v>1336.218404193253</v>
      </c>
      <c r="K79" s="3">
        <f t="shared" si="1"/>
        <v>445.40613473108436</v>
      </c>
    </row>
    <row r="80" spans="1:11" x14ac:dyDescent="0.35">
      <c r="A80" t="s">
        <v>44</v>
      </c>
      <c r="B80" t="s">
        <v>46</v>
      </c>
      <c r="C80" t="s">
        <v>83</v>
      </c>
      <c r="D80" t="s">
        <v>18</v>
      </c>
      <c r="E80" t="s">
        <v>25</v>
      </c>
      <c r="F80" t="s">
        <v>77</v>
      </c>
      <c r="G80" t="s">
        <v>22</v>
      </c>
      <c r="H80" t="s">
        <v>23</v>
      </c>
      <c r="I80" t="s">
        <v>81</v>
      </c>
      <c r="J80" s="3">
        <v>164.27101468421921</v>
      </c>
      <c r="K80" s="3">
        <f t="shared" si="1"/>
        <v>54.757004894739737</v>
      </c>
    </row>
    <row r="81" spans="1:11" x14ac:dyDescent="0.35">
      <c r="A81" t="s">
        <v>44</v>
      </c>
      <c r="B81" t="s">
        <v>46</v>
      </c>
      <c r="C81" t="s">
        <v>83</v>
      </c>
      <c r="D81" t="s">
        <v>18</v>
      </c>
      <c r="E81" t="s">
        <v>25</v>
      </c>
      <c r="F81" t="s">
        <v>77</v>
      </c>
      <c r="G81" t="s">
        <v>22</v>
      </c>
      <c r="H81" t="s">
        <v>23</v>
      </c>
      <c r="I81" t="s">
        <v>78</v>
      </c>
      <c r="J81" s="3">
        <v>244.85022782116201</v>
      </c>
      <c r="K81" s="3">
        <f t="shared" si="1"/>
        <v>81.616742607054007</v>
      </c>
    </row>
    <row r="82" spans="1:11" x14ac:dyDescent="0.35">
      <c r="A82" t="s">
        <v>16</v>
      </c>
      <c r="B82" t="s">
        <v>36</v>
      </c>
      <c r="C82" t="s">
        <v>37</v>
      </c>
      <c r="D82" t="s">
        <v>11</v>
      </c>
      <c r="E82" t="s">
        <v>30</v>
      </c>
      <c r="F82" t="s">
        <v>35</v>
      </c>
      <c r="G82" t="s">
        <v>34</v>
      </c>
      <c r="H82" t="s">
        <v>10</v>
      </c>
      <c r="I82" t="s">
        <v>85</v>
      </c>
      <c r="J82" s="3">
        <v>0.76274195523933397</v>
      </c>
      <c r="K82" s="3">
        <f t="shared" si="1"/>
        <v>0.25424731841311132</v>
      </c>
    </row>
    <row r="83" spans="1:11" x14ac:dyDescent="0.35">
      <c r="A83" t="s">
        <v>16</v>
      </c>
      <c r="B83" t="s">
        <v>36</v>
      </c>
      <c r="C83" t="s">
        <v>37</v>
      </c>
      <c r="D83" t="s">
        <v>11</v>
      </c>
      <c r="E83" t="s">
        <v>30</v>
      </c>
      <c r="F83" t="s">
        <v>35</v>
      </c>
      <c r="G83" t="s">
        <v>34</v>
      </c>
      <c r="H83" t="s">
        <v>10</v>
      </c>
      <c r="I83" t="s">
        <v>81</v>
      </c>
      <c r="J83" s="3">
        <v>45.449186425035634</v>
      </c>
      <c r="K83" s="3">
        <f t="shared" si="1"/>
        <v>15.149728808345211</v>
      </c>
    </row>
    <row r="84" spans="1:11" x14ac:dyDescent="0.35">
      <c r="A84" t="s">
        <v>16</v>
      </c>
      <c r="B84" t="s">
        <v>36</v>
      </c>
      <c r="C84" t="s">
        <v>37</v>
      </c>
      <c r="D84" t="s">
        <v>11</v>
      </c>
      <c r="E84" t="s">
        <v>30</v>
      </c>
      <c r="F84" t="s">
        <v>35</v>
      </c>
      <c r="G84" t="s">
        <v>34</v>
      </c>
      <c r="H84" t="s">
        <v>10</v>
      </c>
      <c r="I84" t="s">
        <v>78</v>
      </c>
      <c r="J84" s="3">
        <v>4.0877986457433602E-4</v>
      </c>
      <c r="K84" s="3">
        <f t="shared" si="1"/>
        <v>1.36259954858112E-4</v>
      </c>
    </row>
    <row r="85" spans="1:11" x14ac:dyDescent="0.35">
      <c r="A85" t="s">
        <v>16</v>
      </c>
      <c r="B85" t="s">
        <v>36</v>
      </c>
      <c r="C85" t="s">
        <v>37</v>
      </c>
      <c r="D85" t="s">
        <v>11</v>
      </c>
      <c r="E85" t="s">
        <v>30</v>
      </c>
      <c r="F85" t="s">
        <v>35</v>
      </c>
      <c r="G85" t="s">
        <v>34</v>
      </c>
      <c r="H85" t="s">
        <v>10</v>
      </c>
      <c r="I85" t="s">
        <v>40</v>
      </c>
      <c r="J85" s="3">
        <v>0.185787110365599</v>
      </c>
      <c r="K85" s="3">
        <f t="shared" si="1"/>
        <v>6.1929036788533003E-2</v>
      </c>
    </row>
    <row r="86" spans="1:11" x14ac:dyDescent="0.35">
      <c r="A86" t="s">
        <v>16</v>
      </c>
      <c r="B86" t="s">
        <v>36</v>
      </c>
      <c r="C86" t="s">
        <v>37</v>
      </c>
      <c r="D86" t="s">
        <v>11</v>
      </c>
      <c r="E86" t="s">
        <v>12</v>
      </c>
      <c r="F86" t="s">
        <v>12</v>
      </c>
      <c r="G86" t="s">
        <v>34</v>
      </c>
      <c r="H86" t="s">
        <v>10</v>
      </c>
      <c r="I86" t="s">
        <v>40</v>
      </c>
      <c r="J86" s="3">
        <v>24.844436701092413</v>
      </c>
      <c r="K86" s="3">
        <f t="shared" si="1"/>
        <v>8.2814789003641369</v>
      </c>
    </row>
    <row r="87" spans="1:11" x14ac:dyDescent="0.35">
      <c r="A87" t="s">
        <v>16</v>
      </c>
      <c r="B87" t="s">
        <v>36</v>
      </c>
      <c r="C87" t="s">
        <v>62</v>
      </c>
      <c r="D87" t="s">
        <v>11</v>
      </c>
      <c r="E87" t="s">
        <v>30</v>
      </c>
      <c r="F87" t="s">
        <v>31</v>
      </c>
      <c r="G87" t="s">
        <v>9</v>
      </c>
      <c r="H87" t="s">
        <v>10</v>
      </c>
      <c r="I87" t="s">
        <v>40</v>
      </c>
      <c r="J87" s="3">
        <v>5.4892523825439099</v>
      </c>
      <c r="K87" s="3">
        <f t="shared" si="1"/>
        <v>1.8297507941813034</v>
      </c>
    </row>
    <row r="88" spans="1:11" x14ac:dyDescent="0.35">
      <c r="A88" t="s">
        <v>16</v>
      </c>
      <c r="B88" t="s">
        <v>36</v>
      </c>
      <c r="C88" t="s">
        <v>62</v>
      </c>
      <c r="D88" t="s">
        <v>11</v>
      </c>
      <c r="E88" t="s">
        <v>30</v>
      </c>
      <c r="F88" t="s">
        <v>31</v>
      </c>
      <c r="G88" t="s">
        <v>29</v>
      </c>
      <c r="H88" t="s">
        <v>10</v>
      </c>
      <c r="I88" t="s">
        <v>40</v>
      </c>
      <c r="J88" s="3">
        <v>0.21380919049754563</v>
      </c>
      <c r="K88" s="3">
        <f t="shared" si="1"/>
        <v>7.1269730165848547E-2</v>
      </c>
    </row>
    <row r="89" spans="1:11" x14ac:dyDescent="0.35">
      <c r="A89" t="s">
        <v>16</v>
      </c>
      <c r="B89" t="s">
        <v>36</v>
      </c>
      <c r="C89" t="s">
        <v>62</v>
      </c>
      <c r="D89" t="s">
        <v>11</v>
      </c>
      <c r="E89" t="s">
        <v>30</v>
      </c>
      <c r="F89" t="s">
        <v>31</v>
      </c>
      <c r="G89" t="s">
        <v>32</v>
      </c>
      <c r="H89" t="s">
        <v>10</v>
      </c>
      <c r="I89" t="s">
        <v>40</v>
      </c>
      <c r="J89" s="3">
        <v>0.56262495089853282</v>
      </c>
      <c r="K89" s="3">
        <f t="shared" si="1"/>
        <v>0.18754165029951095</v>
      </c>
    </row>
    <row r="90" spans="1:11" x14ac:dyDescent="0.35">
      <c r="A90" t="s">
        <v>16</v>
      </c>
      <c r="B90" t="s">
        <v>36</v>
      </c>
      <c r="C90" t="s">
        <v>62</v>
      </c>
      <c r="D90" t="s">
        <v>11</v>
      </c>
      <c r="E90" t="s">
        <v>30</v>
      </c>
      <c r="F90" t="s">
        <v>31</v>
      </c>
      <c r="G90" t="s">
        <v>64</v>
      </c>
      <c r="H90" t="s">
        <v>10</v>
      </c>
      <c r="I90" t="s">
        <v>40</v>
      </c>
      <c r="J90" s="3">
        <v>0.12341450535838805</v>
      </c>
      <c r="K90" s="3">
        <f t="shared" si="1"/>
        <v>4.1138168452796019E-2</v>
      </c>
    </row>
    <row r="91" spans="1:11" x14ac:dyDescent="0.35">
      <c r="A91" t="s">
        <v>16</v>
      </c>
      <c r="B91" t="s">
        <v>36</v>
      </c>
      <c r="C91" t="s">
        <v>62</v>
      </c>
      <c r="D91" t="s">
        <v>11</v>
      </c>
      <c r="E91" t="s">
        <v>30</v>
      </c>
      <c r="F91" t="s">
        <v>31</v>
      </c>
      <c r="G91" t="s">
        <v>22</v>
      </c>
      <c r="H91" t="s">
        <v>10</v>
      </c>
      <c r="I91" t="s">
        <v>40</v>
      </c>
      <c r="J91" s="3">
        <v>0.1062020458824063</v>
      </c>
      <c r="K91" s="3">
        <f t="shared" si="1"/>
        <v>3.5400681960802101E-2</v>
      </c>
    </row>
    <row r="92" spans="1:11" x14ac:dyDescent="0.35">
      <c r="A92" t="s">
        <v>16</v>
      </c>
      <c r="B92" t="s">
        <v>36</v>
      </c>
      <c r="C92" t="s">
        <v>62</v>
      </c>
      <c r="D92" t="s">
        <v>11</v>
      </c>
      <c r="E92" t="s">
        <v>30</v>
      </c>
      <c r="F92" t="s">
        <v>31</v>
      </c>
      <c r="G92" t="s">
        <v>50</v>
      </c>
      <c r="H92" t="s">
        <v>10</v>
      </c>
      <c r="I92" t="s">
        <v>40</v>
      </c>
      <c r="J92" s="3">
        <v>0.20479314029584478</v>
      </c>
      <c r="K92" s="3">
        <f t="shared" si="1"/>
        <v>6.8264380098614921E-2</v>
      </c>
    </row>
    <row r="93" spans="1:11" x14ac:dyDescent="0.35">
      <c r="A93" t="s">
        <v>16</v>
      </c>
      <c r="B93" t="s">
        <v>36</v>
      </c>
      <c r="C93" t="s">
        <v>62</v>
      </c>
      <c r="D93" t="s">
        <v>11</v>
      </c>
      <c r="E93" t="s">
        <v>30</v>
      </c>
      <c r="F93" t="s">
        <v>31</v>
      </c>
      <c r="G93" t="s">
        <v>17</v>
      </c>
      <c r="H93" t="s">
        <v>10</v>
      </c>
      <c r="I93" t="s">
        <v>40</v>
      </c>
      <c r="J93" s="3">
        <v>3.7448223058557817</v>
      </c>
      <c r="K93" s="3">
        <f t="shared" si="1"/>
        <v>1.2482741019519272</v>
      </c>
    </row>
    <row r="94" spans="1:11" x14ac:dyDescent="0.35">
      <c r="A94" t="s">
        <v>16</v>
      </c>
      <c r="B94" t="s">
        <v>36</v>
      </c>
      <c r="C94" t="s">
        <v>62</v>
      </c>
      <c r="D94" t="s">
        <v>11</v>
      </c>
      <c r="E94" t="s">
        <v>30</v>
      </c>
      <c r="F94" t="s">
        <v>31</v>
      </c>
      <c r="G94" t="s">
        <v>34</v>
      </c>
      <c r="H94" t="s">
        <v>10</v>
      </c>
      <c r="I94" t="s">
        <v>40</v>
      </c>
      <c r="J94" s="3">
        <v>17.07148123646267</v>
      </c>
      <c r="K94" s="3">
        <f t="shared" si="1"/>
        <v>5.690493745487557</v>
      </c>
    </row>
    <row r="95" spans="1:11" x14ac:dyDescent="0.35">
      <c r="A95" t="s">
        <v>16</v>
      </c>
      <c r="B95" t="s">
        <v>58</v>
      </c>
      <c r="C95" t="s">
        <v>60</v>
      </c>
      <c r="D95" t="s">
        <v>18</v>
      </c>
      <c r="E95" t="s">
        <v>19</v>
      </c>
      <c r="F95" t="s">
        <v>20</v>
      </c>
      <c r="G95" t="s">
        <v>22</v>
      </c>
      <c r="H95" t="s">
        <v>23</v>
      </c>
      <c r="I95" t="s">
        <v>78</v>
      </c>
      <c r="J95" s="3">
        <v>34.813591830895177</v>
      </c>
      <c r="K95" s="3">
        <f t="shared" si="1"/>
        <v>11.604530610298392</v>
      </c>
    </row>
    <row r="96" spans="1:11" x14ac:dyDescent="0.35">
      <c r="A96" t="s">
        <v>16</v>
      </c>
      <c r="B96" t="s">
        <v>58</v>
      </c>
      <c r="C96" t="s">
        <v>60</v>
      </c>
      <c r="D96" t="s">
        <v>18</v>
      </c>
      <c r="E96" t="s">
        <v>19</v>
      </c>
      <c r="F96" t="s">
        <v>28</v>
      </c>
      <c r="G96" t="s">
        <v>22</v>
      </c>
      <c r="H96" t="s">
        <v>23</v>
      </c>
      <c r="I96" t="s">
        <v>78</v>
      </c>
      <c r="J96" s="3">
        <v>1115.5768970242</v>
      </c>
      <c r="K96" s="3">
        <f t="shared" si="1"/>
        <v>371.85896567473333</v>
      </c>
    </row>
    <row r="97" spans="1:11" x14ac:dyDescent="0.35">
      <c r="A97" t="s">
        <v>16</v>
      </c>
      <c r="B97" t="s">
        <v>58</v>
      </c>
      <c r="C97" t="s">
        <v>60</v>
      </c>
      <c r="D97" t="s">
        <v>18</v>
      </c>
      <c r="E97" t="s">
        <v>19</v>
      </c>
      <c r="F97" t="s">
        <v>28</v>
      </c>
      <c r="G97" t="s">
        <v>22</v>
      </c>
      <c r="H97" t="s">
        <v>23</v>
      </c>
      <c r="I97" t="s">
        <v>78</v>
      </c>
      <c r="J97" s="3">
        <v>2538.5036861250401</v>
      </c>
      <c r="K97" s="3">
        <f t="shared" si="1"/>
        <v>846.16789537501336</v>
      </c>
    </row>
    <row r="98" spans="1:11" x14ac:dyDescent="0.35">
      <c r="A98" t="s">
        <v>16</v>
      </c>
      <c r="B98" t="s">
        <v>58</v>
      </c>
      <c r="C98" t="s">
        <v>60</v>
      </c>
      <c r="D98" t="s">
        <v>11</v>
      </c>
      <c r="E98" t="s">
        <v>12</v>
      </c>
      <c r="F98" t="s">
        <v>12</v>
      </c>
      <c r="G98" t="s">
        <v>22</v>
      </c>
      <c r="H98" t="s">
        <v>23</v>
      </c>
      <c r="I98" t="s">
        <v>78</v>
      </c>
      <c r="J98" s="3">
        <v>34.813591830895177</v>
      </c>
      <c r="K98" s="3">
        <f t="shared" si="1"/>
        <v>11.604530610298392</v>
      </c>
    </row>
    <row r="99" spans="1:11" x14ac:dyDescent="0.35">
      <c r="A99" t="s">
        <v>16</v>
      </c>
      <c r="B99" t="s">
        <v>58</v>
      </c>
      <c r="C99" t="s">
        <v>63</v>
      </c>
      <c r="D99" t="s">
        <v>18</v>
      </c>
      <c r="E99" t="s">
        <v>19</v>
      </c>
      <c r="F99" t="s">
        <v>20</v>
      </c>
      <c r="G99" t="s">
        <v>22</v>
      </c>
      <c r="H99" t="s">
        <v>23</v>
      </c>
      <c r="I99" t="s">
        <v>81</v>
      </c>
      <c r="J99" s="3">
        <v>37.315835576453829</v>
      </c>
      <c r="K99" s="3">
        <f t="shared" si="1"/>
        <v>12.438611858817943</v>
      </c>
    </row>
    <row r="100" spans="1:11" x14ac:dyDescent="0.35">
      <c r="A100" t="s">
        <v>16</v>
      </c>
      <c r="B100" t="s">
        <v>58</v>
      </c>
      <c r="C100" t="s">
        <v>63</v>
      </c>
      <c r="D100" t="s">
        <v>18</v>
      </c>
      <c r="E100" t="s">
        <v>19</v>
      </c>
      <c r="F100" t="s">
        <v>20</v>
      </c>
      <c r="G100" t="s">
        <v>22</v>
      </c>
      <c r="H100" t="s">
        <v>23</v>
      </c>
      <c r="I100" t="s">
        <v>78</v>
      </c>
      <c r="J100" s="3">
        <v>15.992500961337385</v>
      </c>
      <c r="K100" s="3">
        <f t="shared" si="1"/>
        <v>5.3308336537791279</v>
      </c>
    </row>
    <row r="101" spans="1:11" x14ac:dyDescent="0.35">
      <c r="A101" t="s">
        <v>16</v>
      </c>
      <c r="B101" t="s">
        <v>58</v>
      </c>
      <c r="C101" t="s">
        <v>63</v>
      </c>
      <c r="D101" t="s">
        <v>18</v>
      </c>
      <c r="E101" t="s">
        <v>27</v>
      </c>
      <c r="F101" t="s">
        <v>27</v>
      </c>
      <c r="G101" t="s">
        <v>22</v>
      </c>
      <c r="H101" t="s">
        <v>23</v>
      </c>
      <c r="I101" t="s">
        <v>81</v>
      </c>
      <c r="J101" s="3">
        <v>22.629755558362078</v>
      </c>
      <c r="K101" s="3">
        <f t="shared" si="1"/>
        <v>7.5432518527873595</v>
      </c>
    </row>
    <row r="102" spans="1:11" x14ac:dyDescent="0.35">
      <c r="A102" t="s">
        <v>16</v>
      </c>
      <c r="B102" t="s">
        <v>58</v>
      </c>
      <c r="C102" t="s">
        <v>63</v>
      </c>
      <c r="D102" t="s">
        <v>18</v>
      </c>
      <c r="E102" t="s">
        <v>27</v>
      </c>
      <c r="F102" t="s">
        <v>27</v>
      </c>
      <c r="G102" t="s">
        <v>22</v>
      </c>
      <c r="H102" t="s">
        <v>23</v>
      </c>
      <c r="I102" t="s">
        <v>78</v>
      </c>
      <c r="J102" s="3">
        <v>9.6984666678694591</v>
      </c>
      <c r="K102" s="3">
        <f t="shared" si="1"/>
        <v>3.2328222226231529</v>
      </c>
    </row>
    <row r="103" spans="1:11" x14ac:dyDescent="0.35">
      <c r="A103" t="s">
        <v>16</v>
      </c>
      <c r="B103" t="s">
        <v>58</v>
      </c>
      <c r="C103" t="s">
        <v>45</v>
      </c>
      <c r="D103" t="s">
        <v>18</v>
      </c>
      <c r="E103" t="s">
        <v>25</v>
      </c>
      <c r="F103" t="s">
        <v>61</v>
      </c>
      <c r="G103" t="s">
        <v>22</v>
      </c>
      <c r="H103" t="s">
        <v>23</v>
      </c>
      <c r="I103" t="s">
        <v>81</v>
      </c>
      <c r="J103" s="3">
        <v>1050.12887775588</v>
      </c>
      <c r="K103" s="3">
        <f t="shared" si="1"/>
        <v>350.04295925195999</v>
      </c>
    </row>
    <row r="104" spans="1:11" x14ac:dyDescent="0.35">
      <c r="A104" t="s">
        <v>16</v>
      </c>
      <c r="B104" t="s">
        <v>58</v>
      </c>
      <c r="C104" t="s">
        <v>45</v>
      </c>
      <c r="D104" t="s">
        <v>18</v>
      </c>
      <c r="E104" t="s">
        <v>19</v>
      </c>
      <c r="F104" t="s">
        <v>20</v>
      </c>
      <c r="G104" t="s">
        <v>22</v>
      </c>
      <c r="H104" t="s">
        <v>23</v>
      </c>
      <c r="I104" t="s">
        <v>81</v>
      </c>
      <c r="J104" s="3">
        <v>7.7137731377406496E-2</v>
      </c>
      <c r="K104" s="3">
        <f t="shared" si="1"/>
        <v>2.5712577125802164E-2</v>
      </c>
    </row>
    <row r="105" spans="1:11" x14ac:dyDescent="0.35">
      <c r="A105" t="s">
        <v>16</v>
      </c>
      <c r="B105" t="s">
        <v>58</v>
      </c>
      <c r="C105" t="s">
        <v>45</v>
      </c>
      <c r="D105" t="s">
        <v>18</v>
      </c>
      <c r="E105" t="s">
        <v>19</v>
      </c>
      <c r="F105" t="s">
        <v>20</v>
      </c>
      <c r="G105" t="s">
        <v>22</v>
      </c>
      <c r="H105" t="s">
        <v>23</v>
      </c>
      <c r="I105" t="s">
        <v>78</v>
      </c>
      <c r="J105" s="3">
        <v>3.3059027733173603E-2</v>
      </c>
      <c r="K105" s="3">
        <f t="shared" si="1"/>
        <v>1.1019675911057868E-2</v>
      </c>
    </row>
    <row r="106" spans="1:11" x14ac:dyDescent="0.35">
      <c r="A106" t="s">
        <v>16</v>
      </c>
      <c r="B106" t="s">
        <v>58</v>
      </c>
      <c r="C106" t="s">
        <v>45</v>
      </c>
      <c r="D106" t="s">
        <v>11</v>
      </c>
      <c r="E106" t="s">
        <v>30</v>
      </c>
      <c r="F106" t="s">
        <v>35</v>
      </c>
      <c r="G106" t="s">
        <v>34</v>
      </c>
      <c r="H106" t="s">
        <v>10</v>
      </c>
      <c r="I106" t="s">
        <v>85</v>
      </c>
      <c r="J106" s="3">
        <v>135.17844727127408</v>
      </c>
      <c r="K106" s="3">
        <f t="shared" si="1"/>
        <v>45.059482423758027</v>
      </c>
    </row>
    <row r="107" spans="1:11" x14ac:dyDescent="0.35">
      <c r="A107" t="s">
        <v>16</v>
      </c>
      <c r="B107" t="s">
        <v>58</v>
      </c>
      <c r="C107" t="s">
        <v>45</v>
      </c>
      <c r="D107" t="s">
        <v>11</v>
      </c>
      <c r="E107" t="s">
        <v>30</v>
      </c>
      <c r="F107" t="s">
        <v>35</v>
      </c>
      <c r="G107" t="s">
        <v>34</v>
      </c>
      <c r="H107" t="s">
        <v>10</v>
      </c>
      <c r="I107" t="s">
        <v>81</v>
      </c>
      <c r="J107" s="3">
        <v>9.0407565212161884</v>
      </c>
      <c r="K107" s="3">
        <f t="shared" si="1"/>
        <v>3.013585507072063</v>
      </c>
    </row>
    <row r="108" spans="1:11" x14ac:dyDescent="0.35">
      <c r="A108" t="s">
        <v>16</v>
      </c>
      <c r="B108" t="s">
        <v>58</v>
      </c>
      <c r="C108" t="s">
        <v>45</v>
      </c>
      <c r="D108" t="s">
        <v>11</v>
      </c>
      <c r="E108" t="s">
        <v>30</v>
      </c>
      <c r="F108" t="s">
        <v>35</v>
      </c>
      <c r="G108" t="s">
        <v>34</v>
      </c>
      <c r="H108" t="s">
        <v>10</v>
      </c>
      <c r="I108" t="s">
        <v>78</v>
      </c>
      <c r="J108" s="3">
        <v>265.21893000505906</v>
      </c>
      <c r="K108" s="3">
        <f t="shared" si="1"/>
        <v>88.40631000168635</v>
      </c>
    </row>
    <row r="109" spans="1:11" x14ac:dyDescent="0.35">
      <c r="A109" t="s">
        <v>16</v>
      </c>
      <c r="B109" t="s">
        <v>58</v>
      </c>
      <c r="C109" t="s">
        <v>45</v>
      </c>
      <c r="D109" t="s">
        <v>11</v>
      </c>
      <c r="E109" t="s">
        <v>30</v>
      </c>
      <c r="F109" t="s">
        <v>35</v>
      </c>
      <c r="G109" t="s">
        <v>34</v>
      </c>
      <c r="H109" t="s">
        <v>10</v>
      </c>
      <c r="I109" t="s">
        <v>40</v>
      </c>
      <c r="J109" s="3">
        <v>32.926487037622124</v>
      </c>
      <c r="K109" s="3">
        <f t="shared" si="1"/>
        <v>10.975495679207375</v>
      </c>
    </row>
    <row r="110" spans="1:11" x14ac:dyDescent="0.35">
      <c r="A110" t="s">
        <v>16</v>
      </c>
      <c r="B110" t="s">
        <v>58</v>
      </c>
      <c r="C110" t="s">
        <v>45</v>
      </c>
      <c r="D110" t="s">
        <v>11</v>
      </c>
      <c r="E110" t="s">
        <v>12</v>
      </c>
      <c r="F110" t="s">
        <v>12</v>
      </c>
      <c r="G110" t="s">
        <v>34</v>
      </c>
      <c r="H110" t="s">
        <v>10</v>
      </c>
      <c r="I110" t="s">
        <v>40</v>
      </c>
      <c r="J110" s="3">
        <v>14.15523767797827</v>
      </c>
      <c r="K110" s="3">
        <f t="shared" si="1"/>
        <v>4.7184125593260902</v>
      </c>
    </row>
    <row r="111" spans="1:11" x14ac:dyDescent="0.35">
      <c r="A111" t="s">
        <v>16</v>
      </c>
      <c r="B111" t="s">
        <v>58</v>
      </c>
      <c r="C111" t="s">
        <v>68</v>
      </c>
      <c r="D111" t="s">
        <v>11</v>
      </c>
      <c r="E111" t="s">
        <v>30</v>
      </c>
      <c r="F111" t="s">
        <v>67</v>
      </c>
      <c r="G111" t="s">
        <v>22</v>
      </c>
      <c r="H111" t="s">
        <v>23</v>
      </c>
      <c r="I111" t="s">
        <v>40</v>
      </c>
      <c r="J111" s="3">
        <v>1.7585299497803599</v>
      </c>
      <c r="K111" s="3">
        <f t="shared" si="1"/>
        <v>0.58617664992678664</v>
      </c>
    </row>
    <row r="112" spans="1:11" x14ac:dyDescent="0.35">
      <c r="A112" t="s">
        <v>16</v>
      </c>
      <c r="B112" t="s">
        <v>48</v>
      </c>
      <c r="C112" t="s">
        <v>71</v>
      </c>
      <c r="D112" t="s">
        <v>11</v>
      </c>
      <c r="E112" t="s">
        <v>30</v>
      </c>
      <c r="F112" t="s">
        <v>67</v>
      </c>
      <c r="G112" t="s">
        <v>22</v>
      </c>
      <c r="H112" t="s">
        <v>23</v>
      </c>
      <c r="I112" t="s">
        <v>81</v>
      </c>
      <c r="J112" s="3">
        <v>80.816867672839706</v>
      </c>
      <c r="K112" s="3">
        <f t="shared" si="1"/>
        <v>26.93895589094657</v>
      </c>
    </row>
    <row r="113" spans="1:11" x14ac:dyDescent="0.35">
      <c r="A113" t="s">
        <v>16</v>
      </c>
      <c r="B113" t="s">
        <v>48</v>
      </c>
      <c r="C113" t="s">
        <v>71</v>
      </c>
      <c r="D113" t="s">
        <v>11</v>
      </c>
      <c r="E113" t="s">
        <v>30</v>
      </c>
      <c r="F113" t="s">
        <v>67</v>
      </c>
      <c r="G113" t="s">
        <v>22</v>
      </c>
      <c r="H113" t="s">
        <v>23</v>
      </c>
      <c r="I113" t="s">
        <v>40</v>
      </c>
      <c r="J113" s="3">
        <v>1.4889969268226599</v>
      </c>
      <c r="K113" s="3">
        <f t="shared" si="1"/>
        <v>0.49633230894088665</v>
      </c>
    </row>
    <row r="114" spans="1:11" x14ac:dyDescent="0.35">
      <c r="A114" t="s">
        <v>16</v>
      </c>
      <c r="B114" t="s">
        <v>48</v>
      </c>
      <c r="C114" t="s">
        <v>49</v>
      </c>
      <c r="D114" t="s">
        <v>11</v>
      </c>
      <c r="E114" t="s">
        <v>12</v>
      </c>
      <c r="F114" t="s">
        <v>12</v>
      </c>
      <c r="G114" t="s">
        <v>34</v>
      </c>
      <c r="H114" t="s">
        <v>10</v>
      </c>
      <c r="I114" t="s">
        <v>40</v>
      </c>
      <c r="J114" s="3">
        <v>6.2787911800130303</v>
      </c>
      <c r="K114" s="3">
        <f t="shared" si="1"/>
        <v>2.0929303933376766</v>
      </c>
    </row>
    <row r="115" spans="1:11" x14ac:dyDescent="0.35">
      <c r="A115" t="s">
        <v>16</v>
      </c>
      <c r="B115" t="s">
        <v>48</v>
      </c>
      <c r="C115" t="s">
        <v>45</v>
      </c>
      <c r="D115" t="s">
        <v>11</v>
      </c>
      <c r="E115" t="s">
        <v>30</v>
      </c>
      <c r="F115" t="s">
        <v>31</v>
      </c>
      <c r="G115" t="s">
        <v>9</v>
      </c>
      <c r="H115" t="s">
        <v>10</v>
      </c>
      <c r="I115" t="s">
        <v>40</v>
      </c>
      <c r="J115" s="3">
        <v>9.5521732787189073</v>
      </c>
      <c r="K115" s="3">
        <f t="shared" si="1"/>
        <v>3.1840577595729691</v>
      </c>
    </row>
    <row r="116" spans="1:11" x14ac:dyDescent="0.35">
      <c r="A116" t="s">
        <v>16</v>
      </c>
      <c r="B116" t="s">
        <v>48</v>
      </c>
      <c r="C116" t="s">
        <v>45</v>
      </c>
      <c r="D116" t="s">
        <v>11</v>
      </c>
      <c r="E116" t="s">
        <v>30</v>
      </c>
      <c r="F116" t="s">
        <v>31</v>
      </c>
      <c r="G116" t="s">
        <v>29</v>
      </c>
      <c r="H116" t="s">
        <v>10</v>
      </c>
      <c r="I116" t="s">
        <v>40</v>
      </c>
      <c r="J116" s="3">
        <v>0.3720620393971924</v>
      </c>
      <c r="K116" s="3">
        <f t="shared" si="1"/>
        <v>0.12402067979906413</v>
      </c>
    </row>
    <row r="117" spans="1:11" x14ac:dyDescent="0.35">
      <c r="A117" t="s">
        <v>16</v>
      </c>
      <c r="B117" t="s">
        <v>48</v>
      </c>
      <c r="C117" t="s">
        <v>45</v>
      </c>
      <c r="D117" t="s">
        <v>11</v>
      </c>
      <c r="E117" t="s">
        <v>30</v>
      </c>
      <c r="F117" t="s">
        <v>31</v>
      </c>
      <c r="G117" t="s">
        <v>32</v>
      </c>
      <c r="H117" t="s">
        <v>10</v>
      </c>
      <c r="I117" t="s">
        <v>40</v>
      </c>
      <c r="J117" s="3">
        <v>0.97905700947619501</v>
      </c>
      <c r="K117" s="3">
        <f t="shared" si="1"/>
        <v>0.32635233649206502</v>
      </c>
    </row>
    <row r="118" spans="1:11" x14ac:dyDescent="0.35">
      <c r="A118" t="s">
        <v>16</v>
      </c>
      <c r="B118" t="s">
        <v>48</v>
      </c>
      <c r="C118" t="s">
        <v>45</v>
      </c>
      <c r="D118" t="s">
        <v>11</v>
      </c>
      <c r="E118" t="s">
        <v>30</v>
      </c>
      <c r="F118" t="s">
        <v>31</v>
      </c>
      <c r="G118" t="s">
        <v>64</v>
      </c>
      <c r="H118" t="s">
        <v>10</v>
      </c>
      <c r="I118" t="s">
        <v>40</v>
      </c>
      <c r="J118" s="3">
        <v>0.21476089240123</v>
      </c>
      <c r="K118" s="3">
        <f t="shared" si="1"/>
        <v>7.1586964133743339E-2</v>
      </c>
    </row>
    <row r="119" spans="1:11" x14ac:dyDescent="0.35">
      <c r="A119" t="s">
        <v>16</v>
      </c>
      <c r="B119" t="s">
        <v>48</v>
      </c>
      <c r="C119" t="s">
        <v>45</v>
      </c>
      <c r="D119" t="s">
        <v>11</v>
      </c>
      <c r="E119" t="s">
        <v>30</v>
      </c>
      <c r="F119" t="s">
        <v>31</v>
      </c>
      <c r="G119" t="s">
        <v>22</v>
      </c>
      <c r="H119" t="s">
        <v>23</v>
      </c>
      <c r="I119" t="s">
        <v>40</v>
      </c>
      <c r="J119" s="3">
        <v>0.10330528695201401</v>
      </c>
      <c r="K119" s="3">
        <f t="shared" si="1"/>
        <v>3.4435095650671335E-2</v>
      </c>
    </row>
    <row r="120" spans="1:11" x14ac:dyDescent="0.35">
      <c r="A120" t="s">
        <v>16</v>
      </c>
      <c r="B120" t="s">
        <v>48</v>
      </c>
      <c r="C120" t="s">
        <v>45</v>
      </c>
      <c r="D120" t="s">
        <v>11</v>
      </c>
      <c r="E120" t="s">
        <v>30</v>
      </c>
      <c r="F120" t="s">
        <v>31</v>
      </c>
      <c r="G120" t="s">
        <v>22</v>
      </c>
      <c r="H120" t="s">
        <v>10</v>
      </c>
      <c r="I120" t="s">
        <v>40</v>
      </c>
      <c r="J120" s="3">
        <v>8.1503184972003595E-2</v>
      </c>
      <c r="K120" s="3">
        <f t="shared" si="1"/>
        <v>2.7167728324001199E-2</v>
      </c>
    </row>
    <row r="121" spans="1:11" x14ac:dyDescent="0.35">
      <c r="A121" t="s">
        <v>16</v>
      </c>
      <c r="B121" t="s">
        <v>48</v>
      </c>
      <c r="C121" t="s">
        <v>45</v>
      </c>
      <c r="D121" t="s">
        <v>11</v>
      </c>
      <c r="E121" t="s">
        <v>30</v>
      </c>
      <c r="F121" t="s">
        <v>31</v>
      </c>
      <c r="G121" t="s">
        <v>50</v>
      </c>
      <c r="H121" t="s">
        <v>10</v>
      </c>
      <c r="I121" t="s">
        <v>40</v>
      </c>
      <c r="J121" s="3">
        <v>0.35637267629008601</v>
      </c>
      <c r="K121" s="3">
        <f t="shared" si="1"/>
        <v>0.11879089209669534</v>
      </c>
    </row>
    <row r="122" spans="1:11" x14ac:dyDescent="0.35">
      <c r="A122" t="s">
        <v>16</v>
      </c>
      <c r="B122" t="s">
        <v>48</v>
      </c>
      <c r="C122" t="s">
        <v>45</v>
      </c>
      <c r="D122" t="s">
        <v>11</v>
      </c>
      <c r="E122" t="s">
        <v>30</v>
      </c>
      <c r="F122" t="s">
        <v>31</v>
      </c>
      <c r="G122" t="s">
        <v>17</v>
      </c>
      <c r="H122" t="s">
        <v>10</v>
      </c>
      <c r="I122" t="s">
        <v>40</v>
      </c>
      <c r="J122" s="3">
        <v>6.5165871544366105</v>
      </c>
      <c r="K122" s="3">
        <f t="shared" si="1"/>
        <v>2.1721957181455367</v>
      </c>
    </row>
    <row r="123" spans="1:11" x14ac:dyDescent="0.35">
      <c r="A123" t="s">
        <v>16</v>
      </c>
      <c r="B123" t="s">
        <v>48</v>
      </c>
      <c r="C123" t="s">
        <v>45</v>
      </c>
      <c r="D123" t="s">
        <v>11</v>
      </c>
      <c r="E123" t="s">
        <v>30</v>
      </c>
      <c r="F123" t="s">
        <v>31</v>
      </c>
      <c r="G123" t="s">
        <v>34</v>
      </c>
      <c r="H123" t="s">
        <v>10</v>
      </c>
      <c r="I123" t="s">
        <v>40</v>
      </c>
      <c r="J123" s="3">
        <v>29.707095890445821</v>
      </c>
      <c r="K123" s="3">
        <f t="shared" si="1"/>
        <v>9.9023652968152742</v>
      </c>
    </row>
    <row r="124" spans="1:11" x14ac:dyDescent="0.35">
      <c r="A124" t="s">
        <v>16</v>
      </c>
      <c r="B124" t="s">
        <v>48</v>
      </c>
      <c r="C124" t="s">
        <v>72</v>
      </c>
      <c r="D124" t="s">
        <v>11</v>
      </c>
      <c r="E124" t="s">
        <v>30</v>
      </c>
      <c r="F124" t="s">
        <v>35</v>
      </c>
      <c r="G124" t="s">
        <v>9</v>
      </c>
      <c r="H124" t="s">
        <v>10</v>
      </c>
      <c r="I124" t="s">
        <v>40</v>
      </c>
      <c r="J124" s="3">
        <v>19.366593734061784</v>
      </c>
      <c r="K124" s="3">
        <f t="shared" si="1"/>
        <v>6.4555312446872612</v>
      </c>
    </row>
    <row r="125" spans="1:11" x14ac:dyDescent="0.35">
      <c r="A125" t="s">
        <v>16</v>
      </c>
      <c r="B125" t="s">
        <v>48</v>
      </c>
      <c r="C125" t="s">
        <v>72</v>
      </c>
      <c r="D125" t="s">
        <v>11</v>
      </c>
      <c r="E125" t="s">
        <v>30</v>
      </c>
      <c r="F125" t="s">
        <v>35</v>
      </c>
      <c r="G125" t="s">
        <v>34</v>
      </c>
      <c r="H125" t="s">
        <v>10</v>
      </c>
      <c r="I125" t="s">
        <v>85</v>
      </c>
      <c r="J125" s="3">
        <v>0.32330350109293798</v>
      </c>
      <c r="K125" s="3">
        <f t="shared" si="1"/>
        <v>0.10776783369764599</v>
      </c>
    </row>
    <row r="126" spans="1:11" x14ac:dyDescent="0.35">
      <c r="A126" t="s">
        <v>16</v>
      </c>
      <c r="B126" t="s">
        <v>48</v>
      </c>
      <c r="C126" t="s">
        <v>72</v>
      </c>
      <c r="D126" t="s">
        <v>11</v>
      </c>
      <c r="E126" t="s">
        <v>30</v>
      </c>
      <c r="F126" t="s">
        <v>35</v>
      </c>
      <c r="G126" t="s">
        <v>34</v>
      </c>
      <c r="H126" t="s">
        <v>10</v>
      </c>
      <c r="I126" t="s">
        <v>81</v>
      </c>
      <c r="J126" s="3">
        <v>2.162259069282137E-2</v>
      </c>
      <c r="K126" s="3">
        <f t="shared" si="1"/>
        <v>7.207530230940457E-3</v>
      </c>
    </row>
    <row r="127" spans="1:11" x14ac:dyDescent="0.35">
      <c r="A127" t="s">
        <v>16</v>
      </c>
      <c r="B127" t="s">
        <v>48</v>
      </c>
      <c r="C127" t="s">
        <v>72</v>
      </c>
      <c r="D127" t="s">
        <v>11</v>
      </c>
      <c r="E127" t="s">
        <v>30</v>
      </c>
      <c r="F127" t="s">
        <v>35</v>
      </c>
      <c r="G127" t="s">
        <v>34</v>
      </c>
      <c r="H127" t="s">
        <v>10</v>
      </c>
      <c r="I127" t="s">
        <v>78</v>
      </c>
      <c r="J127" s="3">
        <v>1.7326955792238701E-4</v>
      </c>
      <c r="K127" s="3">
        <f t="shared" si="1"/>
        <v>5.7756519307462335E-5</v>
      </c>
    </row>
    <row r="128" spans="1:11" x14ac:dyDescent="0.35">
      <c r="A128" t="s">
        <v>16</v>
      </c>
      <c r="B128" t="s">
        <v>48</v>
      </c>
      <c r="C128" t="s">
        <v>72</v>
      </c>
      <c r="D128" t="s">
        <v>11</v>
      </c>
      <c r="E128" t="s">
        <v>30</v>
      </c>
      <c r="F128" t="s">
        <v>35</v>
      </c>
      <c r="G128" t="s">
        <v>34</v>
      </c>
      <c r="H128" t="s">
        <v>10</v>
      </c>
      <c r="I128" t="s">
        <v>40</v>
      </c>
      <c r="J128" s="3">
        <v>7.8749599161999598E-2</v>
      </c>
      <c r="K128" s="3">
        <f t="shared" si="1"/>
        <v>2.62498663873332E-2</v>
      </c>
    </row>
    <row r="129" spans="1:11" x14ac:dyDescent="0.35">
      <c r="A129" t="s">
        <v>16</v>
      </c>
      <c r="B129" t="s">
        <v>14</v>
      </c>
      <c r="C129" t="s">
        <v>15</v>
      </c>
      <c r="D129" t="s">
        <v>18</v>
      </c>
      <c r="E129" t="s">
        <v>25</v>
      </c>
      <c r="F129" t="s">
        <v>82</v>
      </c>
      <c r="G129" t="s">
        <v>22</v>
      </c>
      <c r="H129" t="s">
        <v>23</v>
      </c>
      <c r="I129" t="s">
        <v>81</v>
      </c>
      <c r="J129" s="3">
        <v>107312.17177528211</v>
      </c>
      <c r="K129" s="3">
        <f t="shared" si="1"/>
        <v>35770.72392509404</v>
      </c>
    </row>
    <row r="130" spans="1:11" x14ac:dyDescent="0.35">
      <c r="A130" t="s">
        <v>16</v>
      </c>
      <c r="B130" t="s">
        <v>14</v>
      </c>
      <c r="C130" t="s">
        <v>15</v>
      </c>
      <c r="D130" t="s">
        <v>18</v>
      </c>
      <c r="E130" t="s">
        <v>25</v>
      </c>
      <c r="F130" t="s">
        <v>61</v>
      </c>
      <c r="G130" t="s">
        <v>22</v>
      </c>
      <c r="H130" t="s">
        <v>23</v>
      </c>
      <c r="I130" t="s">
        <v>78</v>
      </c>
      <c r="J130" s="3">
        <v>25.134295309662399</v>
      </c>
      <c r="K130" s="3">
        <f t="shared" si="1"/>
        <v>8.3780984365541329</v>
      </c>
    </row>
    <row r="131" spans="1:11" x14ac:dyDescent="0.35">
      <c r="A131" t="s">
        <v>16</v>
      </c>
      <c r="B131" t="s">
        <v>14</v>
      </c>
      <c r="C131" t="s">
        <v>15</v>
      </c>
      <c r="D131" t="s">
        <v>18</v>
      </c>
      <c r="E131" t="s">
        <v>25</v>
      </c>
      <c r="F131" t="s">
        <v>26</v>
      </c>
      <c r="G131" t="s">
        <v>22</v>
      </c>
      <c r="H131" t="s">
        <v>23</v>
      </c>
      <c r="I131" t="s">
        <v>81</v>
      </c>
      <c r="J131" s="3">
        <v>38251.099405771674</v>
      </c>
      <c r="K131" s="3">
        <f t="shared" ref="K131:K194" si="2">J131/3</f>
        <v>12750.366468590559</v>
      </c>
    </row>
    <row r="132" spans="1:11" x14ac:dyDescent="0.35">
      <c r="A132" t="s">
        <v>16</v>
      </c>
      <c r="B132" t="s">
        <v>14</v>
      </c>
      <c r="C132" t="s">
        <v>15</v>
      </c>
      <c r="D132" t="s">
        <v>18</v>
      </c>
      <c r="E132" t="s">
        <v>25</v>
      </c>
      <c r="F132" t="s">
        <v>26</v>
      </c>
      <c r="G132" t="s">
        <v>22</v>
      </c>
      <c r="H132" t="s">
        <v>23</v>
      </c>
      <c r="I132" t="s">
        <v>78</v>
      </c>
      <c r="J132" s="3">
        <v>31421.155373505684</v>
      </c>
      <c r="K132" s="3">
        <f t="shared" si="2"/>
        <v>10473.718457835228</v>
      </c>
    </row>
    <row r="133" spans="1:11" x14ac:dyDescent="0.35">
      <c r="A133" t="s">
        <v>16</v>
      </c>
      <c r="B133" t="s">
        <v>14</v>
      </c>
      <c r="C133" t="s">
        <v>15</v>
      </c>
      <c r="D133" t="s">
        <v>18</v>
      </c>
      <c r="E133" t="s">
        <v>25</v>
      </c>
      <c r="F133" t="s">
        <v>26</v>
      </c>
      <c r="G133" t="s">
        <v>50</v>
      </c>
      <c r="H133" t="s">
        <v>10</v>
      </c>
      <c r="I133" t="s">
        <v>81</v>
      </c>
      <c r="J133" s="3">
        <v>1201.1749732568201</v>
      </c>
      <c r="K133" s="3">
        <f t="shared" si="2"/>
        <v>400.39165775227337</v>
      </c>
    </row>
    <row r="134" spans="1:11" x14ac:dyDescent="0.35">
      <c r="A134" t="s">
        <v>16</v>
      </c>
      <c r="B134" t="s">
        <v>14</v>
      </c>
      <c r="C134" t="s">
        <v>15</v>
      </c>
      <c r="D134" t="s">
        <v>18</v>
      </c>
      <c r="E134" t="s">
        <v>25</v>
      </c>
      <c r="F134" t="s">
        <v>26</v>
      </c>
      <c r="G134" t="s">
        <v>17</v>
      </c>
      <c r="H134" t="s">
        <v>10</v>
      </c>
      <c r="I134" t="s">
        <v>40</v>
      </c>
      <c r="J134" s="3">
        <v>30.912068602368699</v>
      </c>
      <c r="K134" s="3">
        <f t="shared" si="2"/>
        <v>10.304022867456233</v>
      </c>
    </row>
    <row r="135" spans="1:11" x14ac:dyDescent="0.35">
      <c r="A135" t="s">
        <v>16</v>
      </c>
      <c r="B135" t="s">
        <v>14</v>
      </c>
      <c r="C135" t="s">
        <v>15</v>
      </c>
      <c r="D135" t="s">
        <v>18</v>
      </c>
      <c r="E135" t="s">
        <v>25</v>
      </c>
      <c r="F135" t="s">
        <v>26</v>
      </c>
      <c r="G135" t="s">
        <v>34</v>
      </c>
      <c r="H135" t="s">
        <v>10</v>
      </c>
      <c r="I135" t="s">
        <v>40</v>
      </c>
      <c r="J135" s="3">
        <v>56.81239917011051</v>
      </c>
      <c r="K135" s="3">
        <f t="shared" si="2"/>
        <v>18.937466390036835</v>
      </c>
    </row>
    <row r="136" spans="1:11" x14ac:dyDescent="0.35">
      <c r="A136" t="s">
        <v>16</v>
      </c>
      <c r="B136" t="s">
        <v>14</v>
      </c>
      <c r="C136" t="s">
        <v>15</v>
      </c>
      <c r="D136" t="s">
        <v>18</v>
      </c>
      <c r="E136" t="s">
        <v>25</v>
      </c>
      <c r="F136" t="s">
        <v>77</v>
      </c>
      <c r="G136" t="s">
        <v>22</v>
      </c>
      <c r="H136" t="s">
        <v>23</v>
      </c>
      <c r="I136" t="s">
        <v>81</v>
      </c>
      <c r="J136" s="3">
        <v>303.874601052</v>
      </c>
      <c r="K136" s="3">
        <f t="shared" si="2"/>
        <v>101.291533684</v>
      </c>
    </row>
    <row r="137" spans="1:11" x14ac:dyDescent="0.35">
      <c r="A137" t="s">
        <v>16</v>
      </c>
      <c r="B137" t="s">
        <v>14</v>
      </c>
      <c r="C137" t="s">
        <v>15</v>
      </c>
      <c r="D137" t="s">
        <v>18</v>
      </c>
      <c r="E137" t="s">
        <v>25</v>
      </c>
      <c r="F137" t="s">
        <v>77</v>
      </c>
      <c r="G137" t="s">
        <v>22</v>
      </c>
      <c r="H137" t="s">
        <v>23</v>
      </c>
      <c r="I137" t="s">
        <v>78</v>
      </c>
      <c r="J137" s="3">
        <v>7.6238944567615503</v>
      </c>
      <c r="K137" s="3">
        <f t="shared" si="2"/>
        <v>2.5412981522538503</v>
      </c>
    </row>
    <row r="138" spans="1:11" x14ac:dyDescent="0.35">
      <c r="A138" t="s">
        <v>16</v>
      </c>
      <c r="B138" t="s">
        <v>14</v>
      </c>
      <c r="C138" t="s">
        <v>15</v>
      </c>
      <c r="D138" t="s">
        <v>18</v>
      </c>
      <c r="E138" t="s">
        <v>25</v>
      </c>
      <c r="F138" t="s">
        <v>80</v>
      </c>
      <c r="G138" t="s">
        <v>22</v>
      </c>
      <c r="H138" t="s">
        <v>23</v>
      </c>
      <c r="I138" t="s">
        <v>81</v>
      </c>
      <c r="J138" s="3">
        <v>0.20921999999999999</v>
      </c>
      <c r="K138" s="3">
        <f t="shared" si="2"/>
        <v>6.9739999999999996E-2</v>
      </c>
    </row>
    <row r="139" spans="1:11" x14ac:dyDescent="0.35">
      <c r="A139" t="s">
        <v>16</v>
      </c>
      <c r="B139" t="s">
        <v>14</v>
      </c>
      <c r="C139" t="s">
        <v>15</v>
      </c>
      <c r="D139" t="s">
        <v>18</v>
      </c>
      <c r="E139" t="s">
        <v>25</v>
      </c>
      <c r="F139" t="s">
        <v>80</v>
      </c>
      <c r="G139" t="s">
        <v>22</v>
      </c>
      <c r="H139" t="s">
        <v>23</v>
      </c>
      <c r="I139" t="s">
        <v>78</v>
      </c>
      <c r="J139" s="3">
        <v>142.70823569688514</v>
      </c>
      <c r="K139" s="3">
        <f t="shared" si="2"/>
        <v>47.569411898961711</v>
      </c>
    </row>
    <row r="140" spans="1:11" x14ac:dyDescent="0.35">
      <c r="A140" t="s">
        <v>16</v>
      </c>
      <c r="B140" t="s">
        <v>14</v>
      </c>
      <c r="C140" t="s">
        <v>15</v>
      </c>
      <c r="D140" t="s">
        <v>18</v>
      </c>
      <c r="E140" t="s">
        <v>19</v>
      </c>
      <c r="F140" t="s">
        <v>20</v>
      </c>
      <c r="G140" t="s">
        <v>21</v>
      </c>
      <c r="H140" t="s">
        <v>10</v>
      </c>
      <c r="I140" t="s">
        <v>78</v>
      </c>
      <c r="J140" s="3">
        <v>1767.4431749350299</v>
      </c>
      <c r="K140" s="3">
        <f t="shared" si="2"/>
        <v>589.14772497834326</v>
      </c>
    </row>
    <row r="141" spans="1:11" x14ac:dyDescent="0.35">
      <c r="A141" t="s">
        <v>16</v>
      </c>
      <c r="B141" t="s">
        <v>14</v>
      </c>
      <c r="C141" t="s">
        <v>15</v>
      </c>
      <c r="D141" t="s">
        <v>18</v>
      </c>
      <c r="E141" t="s">
        <v>19</v>
      </c>
      <c r="F141" t="s">
        <v>20</v>
      </c>
      <c r="G141" t="s">
        <v>22</v>
      </c>
      <c r="H141" t="s">
        <v>23</v>
      </c>
      <c r="I141" t="s">
        <v>78</v>
      </c>
      <c r="J141" s="3">
        <v>17344.353849354677</v>
      </c>
      <c r="K141" s="3">
        <f t="shared" si="2"/>
        <v>5781.4512831182255</v>
      </c>
    </row>
    <row r="142" spans="1:11" x14ac:dyDescent="0.35">
      <c r="A142" t="s">
        <v>16</v>
      </c>
      <c r="B142" t="s">
        <v>14</v>
      </c>
      <c r="C142" t="s">
        <v>15</v>
      </c>
      <c r="D142" t="s">
        <v>18</v>
      </c>
      <c r="E142" t="s">
        <v>19</v>
      </c>
      <c r="F142" t="s">
        <v>20</v>
      </c>
      <c r="G142" t="s">
        <v>17</v>
      </c>
      <c r="H142" t="s">
        <v>10</v>
      </c>
      <c r="I142" t="s">
        <v>78</v>
      </c>
      <c r="J142" s="3">
        <v>353.48863498700598</v>
      </c>
      <c r="K142" s="3">
        <f t="shared" si="2"/>
        <v>117.82954499566866</v>
      </c>
    </row>
    <row r="143" spans="1:11" x14ac:dyDescent="0.35">
      <c r="A143" t="s">
        <v>16</v>
      </c>
      <c r="B143" t="s">
        <v>14</v>
      </c>
      <c r="C143" t="s">
        <v>15</v>
      </c>
      <c r="D143" t="s">
        <v>18</v>
      </c>
      <c r="E143" t="s">
        <v>19</v>
      </c>
      <c r="F143" t="s">
        <v>28</v>
      </c>
      <c r="G143" t="s">
        <v>22</v>
      </c>
      <c r="H143" t="s">
        <v>23</v>
      </c>
      <c r="I143" t="s">
        <v>78</v>
      </c>
      <c r="J143" s="3">
        <v>1212.1627436088299</v>
      </c>
      <c r="K143" s="3">
        <f t="shared" si="2"/>
        <v>404.05424786960998</v>
      </c>
    </row>
    <row r="144" spans="1:11" x14ac:dyDescent="0.35">
      <c r="A144" t="s">
        <v>16</v>
      </c>
      <c r="B144" t="s">
        <v>14</v>
      </c>
      <c r="C144" t="s">
        <v>15</v>
      </c>
      <c r="D144" t="s">
        <v>18</v>
      </c>
      <c r="E144" t="s">
        <v>19</v>
      </c>
      <c r="F144" t="s">
        <v>28</v>
      </c>
      <c r="G144" t="s">
        <v>22</v>
      </c>
      <c r="H144" t="s">
        <v>23</v>
      </c>
      <c r="I144" t="s">
        <v>78</v>
      </c>
      <c r="J144" s="3">
        <v>2580.3466892864299</v>
      </c>
      <c r="K144" s="3">
        <f t="shared" si="2"/>
        <v>860.11556309547666</v>
      </c>
    </row>
    <row r="145" spans="1:11" x14ac:dyDescent="0.35">
      <c r="A145" t="s">
        <v>16</v>
      </c>
      <c r="B145" t="s">
        <v>14</v>
      </c>
      <c r="C145" t="s">
        <v>15</v>
      </c>
      <c r="D145" t="s">
        <v>11</v>
      </c>
      <c r="E145" t="s">
        <v>30</v>
      </c>
      <c r="F145" t="s">
        <v>35</v>
      </c>
      <c r="G145" t="s">
        <v>9</v>
      </c>
      <c r="H145" t="s">
        <v>10</v>
      </c>
      <c r="I145" t="s">
        <v>40</v>
      </c>
      <c r="J145" s="3">
        <v>1.2029867735645201</v>
      </c>
      <c r="K145" s="3">
        <f t="shared" si="2"/>
        <v>0.40099559118817335</v>
      </c>
    </row>
    <row r="146" spans="1:11" x14ac:dyDescent="0.35">
      <c r="A146" t="s">
        <v>16</v>
      </c>
      <c r="B146" t="s">
        <v>14</v>
      </c>
      <c r="C146" t="s">
        <v>15</v>
      </c>
      <c r="D146" t="s">
        <v>11</v>
      </c>
      <c r="E146" t="s">
        <v>30</v>
      </c>
      <c r="F146" t="s">
        <v>35</v>
      </c>
      <c r="G146" t="s">
        <v>34</v>
      </c>
      <c r="H146" t="s">
        <v>10</v>
      </c>
      <c r="I146" t="s">
        <v>85</v>
      </c>
      <c r="J146" s="3">
        <v>38.240350703453025</v>
      </c>
      <c r="K146" s="3">
        <f t="shared" si="2"/>
        <v>12.746783567817674</v>
      </c>
    </row>
    <row r="147" spans="1:11" x14ac:dyDescent="0.35">
      <c r="A147" t="s">
        <v>16</v>
      </c>
      <c r="B147" t="s">
        <v>14</v>
      </c>
      <c r="C147" t="s">
        <v>15</v>
      </c>
      <c r="D147" t="s">
        <v>11</v>
      </c>
      <c r="E147" t="s">
        <v>30</v>
      </c>
      <c r="F147" t="s">
        <v>35</v>
      </c>
      <c r="G147" t="s">
        <v>34</v>
      </c>
      <c r="H147" t="s">
        <v>10</v>
      </c>
      <c r="I147" t="s">
        <v>81</v>
      </c>
      <c r="J147" s="3">
        <v>1936.311480519644</v>
      </c>
      <c r="K147" s="3">
        <f t="shared" si="2"/>
        <v>645.43716017321469</v>
      </c>
    </row>
    <row r="148" spans="1:11" x14ac:dyDescent="0.35">
      <c r="A148" t="s">
        <v>16</v>
      </c>
      <c r="B148" t="s">
        <v>14</v>
      </c>
      <c r="C148" t="s">
        <v>15</v>
      </c>
      <c r="D148" t="s">
        <v>11</v>
      </c>
      <c r="E148" t="s">
        <v>30</v>
      </c>
      <c r="F148" t="s">
        <v>35</v>
      </c>
      <c r="G148" t="s">
        <v>34</v>
      </c>
      <c r="H148" t="s">
        <v>10</v>
      </c>
      <c r="I148" t="s">
        <v>78</v>
      </c>
      <c r="J148" s="3">
        <v>7183.8435568098694</v>
      </c>
      <c r="K148" s="3">
        <f t="shared" si="2"/>
        <v>2394.614518936623</v>
      </c>
    </row>
    <row r="149" spans="1:11" x14ac:dyDescent="0.35">
      <c r="A149" t="s">
        <v>16</v>
      </c>
      <c r="B149" t="s">
        <v>14</v>
      </c>
      <c r="C149" t="s">
        <v>15</v>
      </c>
      <c r="D149" t="s">
        <v>11</v>
      </c>
      <c r="E149" t="s">
        <v>30</v>
      </c>
      <c r="F149" t="s">
        <v>35</v>
      </c>
      <c r="G149" t="s">
        <v>34</v>
      </c>
      <c r="H149" t="s">
        <v>10</v>
      </c>
      <c r="I149" t="s">
        <v>40</v>
      </c>
      <c r="J149" s="3">
        <v>9.3145056565458599</v>
      </c>
      <c r="K149" s="3">
        <f t="shared" si="2"/>
        <v>3.1048352188486201</v>
      </c>
    </row>
    <row r="150" spans="1:11" x14ac:dyDescent="0.35">
      <c r="A150" t="s">
        <v>16</v>
      </c>
      <c r="B150" t="s">
        <v>14</v>
      </c>
      <c r="C150" t="s">
        <v>15</v>
      </c>
      <c r="D150" t="s">
        <v>11</v>
      </c>
      <c r="E150" t="s">
        <v>30</v>
      </c>
      <c r="F150" t="s">
        <v>31</v>
      </c>
      <c r="G150" t="s">
        <v>33</v>
      </c>
      <c r="H150" t="s">
        <v>10</v>
      </c>
      <c r="I150" t="s">
        <v>85</v>
      </c>
      <c r="J150" s="3">
        <v>1.52361401516888</v>
      </c>
      <c r="K150" s="3">
        <f t="shared" si="2"/>
        <v>0.50787133838962661</v>
      </c>
    </row>
    <row r="151" spans="1:11" x14ac:dyDescent="0.35">
      <c r="A151" t="s">
        <v>16</v>
      </c>
      <c r="B151" t="s">
        <v>14</v>
      </c>
      <c r="C151" t="s">
        <v>15</v>
      </c>
      <c r="D151" t="s">
        <v>11</v>
      </c>
      <c r="E151" t="s">
        <v>30</v>
      </c>
      <c r="F151" t="s">
        <v>31</v>
      </c>
      <c r="G151" t="s">
        <v>9</v>
      </c>
      <c r="H151" t="s">
        <v>10</v>
      </c>
      <c r="I151" t="s">
        <v>85</v>
      </c>
      <c r="J151" s="3">
        <v>318.5443306064588</v>
      </c>
      <c r="K151" s="3">
        <f t="shared" si="2"/>
        <v>106.18144353548627</v>
      </c>
    </row>
    <row r="152" spans="1:11" x14ac:dyDescent="0.35">
      <c r="A152" t="s">
        <v>16</v>
      </c>
      <c r="B152" t="s">
        <v>14</v>
      </c>
      <c r="C152" t="s">
        <v>15</v>
      </c>
      <c r="D152" t="s">
        <v>11</v>
      </c>
      <c r="E152" t="s">
        <v>30</v>
      </c>
      <c r="F152" t="s">
        <v>31</v>
      </c>
      <c r="G152" t="s">
        <v>9</v>
      </c>
      <c r="H152" t="s">
        <v>10</v>
      </c>
      <c r="I152" t="s">
        <v>40</v>
      </c>
      <c r="J152" s="3">
        <v>1.7318179980235555</v>
      </c>
      <c r="K152" s="3">
        <f t="shared" si="2"/>
        <v>0.57727266600785188</v>
      </c>
    </row>
    <row r="153" spans="1:11" x14ac:dyDescent="0.35">
      <c r="A153" t="s">
        <v>16</v>
      </c>
      <c r="B153" t="s">
        <v>14</v>
      </c>
      <c r="C153" t="s">
        <v>15</v>
      </c>
      <c r="D153" t="s">
        <v>11</v>
      </c>
      <c r="E153" t="s">
        <v>30</v>
      </c>
      <c r="F153" t="s">
        <v>31</v>
      </c>
      <c r="G153" t="s">
        <v>29</v>
      </c>
      <c r="H153" t="s">
        <v>10</v>
      </c>
      <c r="I153" t="s">
        <v>85</v>
      </c>
      <c r="J153" s="3">
        <v>1.7675367729849001</v>
      </c>
      <c r="K153" s="3">
        <f t="shared" si="2"/>
        <v>0.58917892432829999</v>
      </c>
    </row>
    <row r="154" spans="1:11" x14ac:dyDescent="0.35">
      <c r="A154" t="s">
        <v>16</v>
      </c>
      <c r="B154" t="s">
        <v>14</v>
      </c>
      <c r="C154" t="s">
        <v>15</v>
      </c>
      <c r="D154" t="s">
        <v>11</v>
      </c>
      <c r="E154" t="s">
        <v>30</v>
      </c>
      <c r="F154" t="s">
        <v>31</v>
      </c>
      <c r="G154" t="s">
        <v>29</v>
      </c>
      <c r="H154" t="s">
        <v>10</v>
      </c>
      <c r="I154" t="s">
        <v>40</v>
      </c>
      <c r="J154" s="3">
        <v>1.31245129148699E-2</v>
      </c>
      <c r="K154" s="3">
        <f t="shared" si="2"/>
        <v>4.3748376382899664E-3</v>
      </c>
    </row>
    <row r="155" spans="1:11" x14ac:dyDescent="0.35">
      <c r="A155" t="s">
        <v>16</v>
      </c>
      <c r="B155" t="s">
        <v>14</v>
      </c>
      <c r="C155" t="s">
        <v>15</v>
      </c>
      <c r="D155" t="s">
        <v>11</v>
      </c>
      <c r="E155" t="s">
        <v>30</v>
      </c>
      <c r="F155" t="s">
        <v>31</v>
      </c>
      <c r="G155" t="s">
        <v>32</v>
      </c>
      <c r="H155" t="s">
        <v>10</v>
      </c>
      <c r="I155" t="s">
        <v>85</v>
      </c>
      <c r="J155" s="3">
        <v>35.039862639809286</v>
      </c>
      <c r="K155" s="3">
        <f t="shared" si="2"/>
        <v>11.679954213269761</v>
      </c>
    </row>
    <row r="156" spans="1:11" x14ac:dyDescent="0.35">
      <c r="A156" t="s">
        <v>16</v>
      </c>
      <c r="B156" t="s">
        <v>14</v>
      </c>
      <c r="C156" t="s">
        <v>15</v>
      </c>
      <c r="D156" t="s">
        <v>11</v>
      </c>
      <c r="E156" t="s">
        <v>30</v>
      </c>
      <c r="F156" t="s">
        <v>31</v>
      </c>
      <c r="G156" t="s">
        <v>32</v>
      </c>
      <c r="H156" t="s">
        <v>10</v>
      </c>
      <c r="I156" t="s">
        <v>40</v>
      </c>
      <c r="J156" s="3">
        <v>0.14854212156859886</v>
      </c>
      <c r="K156" s="3">
        <f t="shared" si="2"/>
        <v>4.9514040522866287E-2</v>
      </c>
    </row>
    <row r="157" spans="1:11" x14ac:dyDescent="0.35">
      <c r="A157" t="s">
        <v>16</v>
      </c>
      <c r="B157" t="s">
        <v>14</v>
      </c>
      <c r="C157" t="s">
        <v>15</v>
      </c>
      <c r="D157" t="s">
        <v>11</v>
      </c>
      <c r="E157" t="s">
        <v>30</v>
      </c>
      <c r="F157" t="s">
        <v>31</v>
      </c>
      <c r="G157" t="s">
        <v>64</v>
      </c>
      <c r="H157" t="s">
        <v>10</v>
      </c>
      <c r="I157" t="s">
        <v>40</v>
      </c>
      <c r="J157" s="3">
        <v>7.5757046069403304E-3</v>
      </c>
      <c r="K157" s="3">
        <f t="shared" si="2"/>
        <v>2.52523486898011E-3</v>
      </c>
    </row>
    <row r="158" spans="1:11" x14ac:dyDescent="0.35">
      <c r="A158" t="s">
        <v>16</v>
      </c>
      <c r="B158" t="s">
        <v>14</v>
      </c>
      <c r="C158" t="s">
        <v>15</v>
      </c>
      <c r="D158" t="s">
        <v>11</v>
      </c>
      <c r="E158" t="s">
        <v>30</v>
      </c>
      <c r="F158" t="s">
        <v>31</v>
      </c>
      <c r="G158" t="s">
        <v>22</v>
      </c>
      <c r="H158" t="s">
        <v>10</v>
      </c>
      <c r="I158" t="s">
        <v>40</v>
      </c>
      <c r="J158" s="3">
        <v>6.5191310042643502E-3</v>
      </c>
      <c r="K158" s="3">
        <f t="shared" si="2"/>
        <v>2.1730436680881169E-3</v>
      </c>
    </row>
    <row r="159" spans="1:11" x14ac:dyDescent="0.35">
      <c r="A159" t="s">
        <v>16</v>
      </c>
      <c r="B159" t="s">
        <v>14</v>
      </c>
      <c r="C159" t="s">
        <v>15</v>
      </c>
      <c r="D159" t="s">
        <v>11</v>
      </c>
      <c r="E159" t="s">
        <v>30</v>
      </c>
      <c r="F159" t="s">
        <v>31</v>
      </c>
      <c r="G159" t="s">
        <v>50</v>
      </c>
      <c r="H159" t="s">
        <v>10</v>
      </c>
      <c r="I159" t="s">
        <v>85</v>
      </c>
      <c r="J159" s="3">
        <v>507.06627588297499</v>
      </c>
      <c r="K159" s="3">
        <f t="shared" si="2"/>
        <v>169.02209196099167</v>
      </c>
    </row>
    <row r="160" spans="1:11" x14ac:dyDescent="0.35">
      <c r="A160" t="s">
        <v>16</v>
      </c>
      <c r="B160" t="s">
        <v>14</v>
      </c>
      <c r="C160" t="s">
        <v>15</v>
      </c>
      <c r="D160" t="s">
        <v>11</v>
      </c>
      <c r="E160" t="s">
        <v>30</v>
      </c>
      <c r="F160" t="s">
        <v>31</v>
      </c>
      <c r="G160" t="s">
        <v>50</v>
      </c>
      <c r="H160" t="s">
        <v>10</v>
      </c>
      <c r="I160" t="s">
        <v>40</v>
      </c>
      <c r="J160" s="3">
        <v>1.2571069599182701E-2</v>
      </c>
      <c r="K160" s="3">
        <f t="shared" si="2"/>
        <v>4.1903565330609002E-3</v>
      </c>
    </row>
    <row r="161" spans="1:11" x14ac:dyDescent="0.35">
      <c r="A161" t="s">
        <v>16</v>
      </c>
      <c r="B161" t="s">
        <v>14</v>
      </c>
      <c r="C161" t="s">
        <v>15</v>
      </c>
      <c r="D161" t="s">
        <v>11</v>
      </c>
      <c r="E161" t="s">
        <v>30</v>
      </c>
      <c r="F161" t="s">
        <v>31</v>
      </c>
      <c r="G161" t="s">
        <v>17</v>
      </c>
      <c r="H161" t="s">
        <v>10</v>
      </c>
      <c r="I161" t="s">
        <v>85</v>
      </c>
      <c r="J161" s="3">
        <v>618.92232723888208</v>
      </c>
      <c r="K161" s="3">
        <f t="shared" si="2"/>
        <v>206.30744241296068</v>
      </c>
    </row>
    <row r="162" spans="1:11" x14ac:dyDescent="0.35">
      <c r="A162" t="s">
        <v>16</v>
      </c>
      <c r="B162" t="s">
        <v>14</v>
      </c>
      <c r="C162" t="s">
        <v>15</v>
      </c>
      <c r="D162" t="s">
        <v>11</v>
      </c>
      <c r="E162" t="s">
        <v>30</v>
      </c>
      <c r="F162" t="s">
        <v>31</v>
      </c>
      <c r="G162" t="s">
        <v>17</v>
      </c>
      <c r="H162" t="s">
        <v>10</v>
      </c>
      <c r="I162" t="s">
        <v>40</v>
      </c>
      <c r="J162" s="3">
        <v>2.4634917807636798</v>
      </c>
      <c r="K162" s="3">
        <f t="shared" si="2"/>
        <v>0.82116392692122664</v>
      </c>
    </row>
    <row r="163" spans="1:11" x14ac:dyDescent="0.35">
      <c r="A163" t="s">
        <v>16</v>
      </c>
      <c r="B163" t="s">
        <v>14</v>
      </c>
      <c r="C163" t="s">
        <v>15</v>
      </c>
      <c r="D163" t="s">
        <v>11</v>
      </c>
      <c r="E163" t="s">
        <v>30</v>
      </c>
      <c r="F163" t="s">
        <v>31</v>
      </c>
      <c r="G163" t="s">
        <v>34</v>
      </c>
      <c r="H163" t="s">
        <v>10</v>
      </c>
      <c r="I163" t="s">
        <v>85</v>
      </c>
      <c r="J163" s="3">
        <v>1019.4010512403505</v>
      </c>
      <c r="K163" s="3">
        <f t="shared" si="2"/>
        <v>339.80035041345019</v>
      </c>
    </row>
    <row r="164" spans="1:11" x14ac:dyDescent="0.35">
      <c r="A164" t="s">
        <v>16</v>
      </c>
      <c r="B164" t="s">
        <v>14</v>
      </c>
      <c r="C164" t="s">
        <v>15</v>
      </c>
      <c r="D164" t="s">
        <v>11</v>
      </c>
      <c r="E164" t="s">
        <v>30</v>
      </c>
      <c r="F164" t="s">
        <v>31</v>
      </c>
      <c r="G164" t="s">
        <v>34</v>
      </c>
      <c r="H164" t="s">
        <v>10</v>
      </c>
      <c r="I164" t="s">
        <v>40</v>
      </c>
      <c r="J164" s="3">
        <v>5.4337037607730743</v>
      </c>
      <c r="K164" s="3">
        <f t="shared" si="2"/>
        <v>1.811234586924358</v>
      </c>
    </row>
    <row r="165" spans="1:11" x14ac:dyDescent="0.35">
      <c r="A165" t="s">
        <v>16</v>
      </c>
      <c r="B165" t="s">
        <v>14</v>
      </c>
      <c r="C165" t="s">
        <v>15</v>
      </c>
      <c r="D165" t="s">
        <v>11</v>
      </c>
      <c r="E165" t="s">
        <v>30</v>
      </c>
      <c r="F165" t="s">
        <v>65</v>
      </c>
      <c r="G165" t="s">
        <v>22</v>
      </c>
      <c r="H165" t="s">
        <v>10</v>
      </c>
      <c r="I165" t="s">
        <v>78</v>
      </c>
      <c r="J165" s="3">
        <v>14.897199772</v>
      </c>
      <c r="K165" s="3">
        <f t="shared" si="2"/>
        <v>4.9657332573333335</v>
      </c>
    </row>
    <row r="166" spans="1:11" x14ac:dyDescent="0.35">
      <c r="A166" t="s">
        <v>16</v>
      </c>
      <c r="B166" t="s">
        <v>14</v>
      </c>
      <c r="C166" t="s">
        <v>15</v>
      </c>
      <c r="D166" t="s">
        <v>11</v>
      </c>
      <c r="E166" t="s">
        <v>30</v>
      </c>
      <c r="F166" t="s">
        <v>65</v>
      </c>
      <c r="G166" t="s">
        <v>34</v>
      </c>
      <c r="H166" t="s">
        <v>10</v>
      </c>
      <c r="I166" t="s">
        <v>78</v>
      </c>
      <c r="J166" s="3">
        <v>150.53407548668008</v>
      </c>
      <c r="K166" s="3">
        <f t="shared" si="2"/>
        <v>50.178025162226696</v>
      </c>
    </row>
    <row r="167" spans="1:11" x14ac:dyDescent="0.35">
      <c r="A167" t="s">
        <v>16</v>
      </c>
      <c r="B167" t="s">
        <v>14</v>
      </c>
      <c r="C167" t="s">
        <v>15</v>
      </c>
      <c r="D167" t="s">
        <v>11</v>
      </c>
      <c r="E167" t="s">
        <v>30</v>
      </c>
      <c r="F167" t="s">
        <v>67</v>
      </c>
      <c r="G167" t="s">
        <v>22</v>
      </c>
      <c r="H167" t="s">
        <v>23</v>
      </c>
      <c r="I167" t="s">
        <v>85</v>
      </c>
      <c r="J167" s="3">
        <v>777.87794039171297</v>
      </c>
      <c r="K167" s="3">
        <f t="shared" si="2"/>
        <v>259.29264679723764</v>
      </c>
    </row>
    <row r="168" spans="1:11" x14ac:dyDescent="0.35">
      <c r="A168" t="s">
        <v>16</v>
      </c>
      <c r="B168" t="s">
        <v>14</v>
      </c>
      <c r="C168" t="s">
        <v>15</v>
      </c>
      <c r="D168" t="s">
        <v>11</v>
      </c>
      <c r="E168" t="s">
        <v>30</v>
      </c>
      <c r="F168" t="s">
        <v>67</v>
      </c>
      <c r="G168" t="s">
        <v>22</v>
      </c>
      <c r="H168" t="s">
        <v>23</v>
      </c>
      <c r="I168" t="s">
        <v>81</v>
      </c>
      <c r="J168" s="3">
        <v>1389.1427582256811</v>
      </c>
      <c r="K168" s="3">
        <f t="shared" si="2"/>
        <v>463.047586075227</v>
      </c>
    </row>
    <row r="169" spans="1:11" x14ac:dyDescent="0.35">
      <c r="A169" t="s">
        <v>16</v>
      </c>
      <c r="B169" t="s">
        <v>14</v>
      </c>
      <c r="C169" t="s">
        <v>15</v>
      </c>
      <c r="D169" t="s">
        <v>11</v>
      </c>
      <c r="E169" t="s">
        <v>30</v>
      </c>
      <c r="F169" t="s">
        <v>67</v>
      </c>
      <c r="G169" t="s">
        <v>22</v>
      </c>
      <c r="H169" t="s">
        <v>23</v>
      </c>
      <c r="I169" t="s">
        <v>40</v>
      </c>
      <c r="J169" s="3">
        <v>8.0573170114651802</v>
      </c>
      <c r="K169" s="3">
        <f t="shared" si="2"/>
        <v>2.6857723371550599</v>
      </c>
    </row>
    <row r="170" spans="1:11" x14ac:dyDescent="0.35">
      <c r="A170" t="s">
        <v>16</v>
      </c>
      <c r="B170" t="s">
        <v>14</v>
      </c>
      <c r="C170" t="s">
        <v>15</v>
      </c>
      <c r="D170" t="s">
        <v>11</v>
      </c>
      <c r="E170" t="s">
        <v>12</v>
      </c>
      <c r="F170" t="s">
        <v>66</v>
      </c>
      <c r="G170" t="s">
        <v>9</v>
      </c>
      <c r="H170" t="s">
        <v>10</v>
      </c>
      <c r="I170" t="s">
        <v>81</v>
      </c>
      <c r="J170" s="3">
        <v>885.85941915718399</v>
      </c>
      <c r="K170" s="3">
        <f t="shared" si="2"/>
        <v>295.28647305239468</v>
      </c>
    </row>
    <row r="171" spans="1:11" x14ac:dyDescent="0.35">
      <c r="A171" t="s">
        <v>16</v>
      </c>
      <c r="B171" t="s">
        <v>14</v>
      </c>
      <c r="C171" t="s">
        <v>15</v>
      </c>
      <c r="D171" t="s">
        <v>11</v>
      </c>
      <c r="E171" t="s">
        <v>12</v>
      </c>
      <c r="F171" t="s">
        <v>12</v>
      </c>
      <c r="G171" t="s">
        <v>34</v>
      </c>
      <c r="H171" t="s">
        <v>10</v>
      </c>
      <c r="I171" t="s">
        <v>78</v>
      </c>
      <c r="J171" s="3">
        <v>1603.1721482593512</v>
      </c>
      <c r="K171" s="3">
        <f t="shared" si="2"/>
        <v>534.39071608645042</v>
      </c>
    </row>
    <row r="172" spans="1:11" x14ac:dyDescent="0.35">
      <c r="A172" t="s">
        <v>16</v>
      </c>
      <c r="B172" t="s">
        <v>14</v>
      </c>
      <c r="C172" t="s">
        <v>15</v>
      </c>
      <c r="D172" t="s">
        <v>11</v>
      </c>
      <c r="E172" t="s">
        <v>12</v>
      </c>
      <c r="F172" t="s">
        <v>12</v>
      </c>
      <c r="G172" t="s">
        <v>34</v>
      </c>
      <c r="H172" t="s">
        <v>10</v>
      </c>
      <c r="I172" t="s">
        <v>40</v>
      </c>
      <c r="J172" s="3">
        <v>243.27959577241944</v>
      </c>
      <c r="K172" s="3">
        <f t="shared" si="2"/>
        <v>81.09319859080648</v>
      </c>
    </row>
    <row r="173" spans="1:11" x14ac:dyDescent="0.35">
      <c r="A173" t="s">
        <v>16</v>
      </c>
      <c r="B173" t="s">
        <v>14</v>
      </c>
      <c r="C173" t="s">
        <v>15</v>
      </c>
      <c r="D173" t="s">
        <v>11</v>
      </c>
      <c r="E173" t="s">
        <v>12</v>
      </c>
      <c r="F173" t="s">
        <v>24</v>
      </c>
      <c r="G173" t="s">
        <v>22</v>
      </c>
      <c r="H173" t="s">
        <v>23</v>
      </c>
      <c r="I173" t="s">
        <v>78</v>
      </c>
      <c r="J173" s="3">
        <v>477.20965723245899</v>
      </c>
      <c r="K173" s="3">
        <f t="shared" si="2"/>
        <v>159.069885744153</v>
      </c>
    </row>
    <row r="174" spans="1:11" x14ac:dyDescent="0.35">
      <c r="A174" t="s">
        <v>16</v>
      </c>
      <c r="B174" t="s">
        <v>14</v>
      </c>
      <c r="C174" t="s">
        <v>15</v>
      </c>
      <c r="D174" t="s">
        <v>11</v>
      </c>
      <c r="E174" t="s">
        <v>12</v>
      </c>
      <c r="F174" t="s">
        <v>55</v>
      </c>
      <c r="G174" t="s">
        <v>22</v>
      </c>
      <c r="H174" t="s">
        <v>10</v>
      </c>
      <c r="I174" t="s">
        <v>78</v>
      </c>
      <c r="J174" s="3">
        <v>379.65403678165001</v>
      </c>
      <c r="K174" s="3">
        <f t="shared" si="2"/>
        <v>126.55134559388334</v>
      </c>
    </row>
    <row r="175" spans="1:11" x14ac:dyDescent="0.35">
      <c r="A175" t="s">
        <v>16</v>
      </c>
      <c r="B175" t="s">
        <v>14</v>
      </c>
      <c r="C175" t="s">
        <v>15</v>
      </c>
      <c r="D175" t="s">
        <v>11</v>
      </c>
      <c r="E175" t="s">
        <v>12</v>
      </c>
      <c r="F175" t="s">
        <v>13</v>
      </c>
      <c r="G175" t="s">
        <v>9</v>
      </c>
      <c r="H175" t="s">
        <v>10</v>
      </c>
      <c r="I175" t="s">
        <v>81</v>
      </c>
      <c r="J175" s="3">
        <v>1223.79450197399</v>
      </c>
      <c r="K175" s="3">
        <f t="shared" si="2"/>
        <v>407.93150065799665</v>
      </c>
    </row>
    <row r="176" spans="1:11" x14ac:dyDescent="0.35">
      <c r="A176" t="s">
        <v>16</v>
      </c>
      <c r="B176" t="s">
        <v>14</v>
      </c>
      <c r="C176" t="s">
        <v>45</v>
      </c>
      <c r="D176" t="s">
        <v>18</v>
      </c>
      <c r="E176" t="s">
        <v>25</v>
      </c>
      <c r="F176" t="s">
        <v>26</v>
      </c>
      <c r="G176" t="s">
        <v>34</v>
      </c>
      <c r="H176" t="s">
        <v>10</v>
      </c>
      <c r="I176" t="s">
        <v>40</v>
      </c>
      <c r="J176" s="3">
        <v>11.788611981692011</v>
      </c>
      <c r="K176" s="3">
        <f t="shared" si="2"/>
        <v>3.9295373272306704</v>
      </c>
    </row>
    <row r="177" spans="1:11" x14ac:dyDescent="0.35">
      <c r="A177" t="s">
        <v>16</v>
      </c>
      <c r="B177" t="s">
        <v>14</v>
      </c>
      <c r="C177" t="s">
        <v>45</v>
      </c>
      <c r="D177" t="s">
        <v>11</v>
      </c>
      <c r="E177" t="s">
        <v>30</v>
      </c>
      <c r="F177" t="s">
        <v>65</v>
      </c>
      <c r="G177" t="s">
        <v>33</v>
      </c>
      <c r="H177" t="s">
        <v>10</v>
      </c>
      <c r="I177" t="s">
        <v>81</v>
      </c>
      <c r="J177" s="3">
        <v>132.17516746533113</v>
      </c>
      <c r="K177" s="3">
        <f t="shared" si="2"/>
        <v>44.058389155110376</v>
      </c>
    </row>
    <row r="178" spans="1:11" x14ac:dyDescent="0.35">
      <c r="A178" t="s">
        <v>16</v>
      </c>
      <c r="B178" t="s">
        <v>14</v>
      </c>
      <c r="C178" t="s">
        <v>45</v>
      </c>
      <c r="D178" t="s">
        <v>11</v>
      </c>
      <c r="E178" t="s">
        <v>30</v>
      </c>
      <c r="F178" t="s">
        <v>65</v>
      </c>
      <c r="G178" t="s">
        <v>9</v>
      </c>
      <c r="H178" t="s">
        <v>10</v>
      </c>
      <c r="I178" t="s">
        <v>81</v>
      </c>
      <c r="J178" s="3">
        <v>218.09590225862891</v>
      </c>
      <c r="K178" s="3">
        <f t="shared" si="2"/>
        <v>72.698634086209637</v>
      </c>
    </row>
    <row r="179" spans="1:11" x14ac:dyDescent="0.35">
      <c r="A179" t="s">
        <v>16</v>
      </c>
      <c r="B179" t="s">
        <v>14</v>
      </c>
      <c r="C179" t="s">
        <v>45</v>
      </c>
      <c r="D179" t="s">
        <v>11</v>
      </c>
      <c r="E179" t="s">
        <v>30</v>
      </c>
      <c r="F179" t="s">
        <v>65</v>
      </c>
      <c r="G179" t="s">
        <v>29</v>
      </c>
      <c r="H179" t="s">
        <v>10</v>
      </c>
      <c r="I179" t="s">
        <v>81</v>
      </c>
      <c r="J179" s="3">
        <v>141.00889939758974</v>
      </c>
      <c r="K179" s="3">
        <f t="shared" si="2"/>
        <v>47.002966465863246</v>
      </c>
    </row>
    <row r="180" spans="1:11" x14ac:dyDescent="0.35">
      <c r="A180" t="s">
        <v>16</v>
      </c>
      <c r="B180" t="s">
        <v>14</v>
      </c>
      <c r="C180" t="s">
        <v>45</v>
      </c>
      <c r="D180" t="s">
        <v>11</v>
      </c>
      <c r="E180" t="s">
        <v>30</v>
      </c>
      <c r="F180" t="s">
        <v>65</v>
      </c>
      <c r="G180" t="s">
        <v>21</v>
      </c>
      <c r="H180" t="s">
        <v>10</v>
      </c>
      <c r="I180" t="s">
        <v>81</v>
      </c>
      <c r="J180" s="3">
        <v>79.545651969517891</v>
      </c>
      <c r="K180" s="3">
        <f t="shared" si="2"/>
        <v>26.515217323172632</v>
      </c>
    </row>
    <row r="181" spans="1:11" x14ac:dyDescent="0.35">
      <c r="A181" t="s">
        <v>16</v>
      </c>
      <c r="B181" t="s">
        <v>14</v>
      </c>
      <c r="C181" t="s">
        <v>45</v>
      </c>
      <c r="D181" t="s">
        <v>11</v>
      </c>
      <c r="E181" t="s">
        <v>30</v>
      </c>
      <c r="F181" t="s">
        <v>65</v>
      </c>
      <c r="G181" t="s">
        <v>32</v>
      </c>
      <c r="H181" t="s">
        <v>10</v>
      </c>
      <c r="I181" t="s">
        <v>81</v>
      </c>
      <c r="J181" s="3">
        <v>36.541091219427898</v>
      </c>
      <c r="K181" s="3">
        <f t="shared" si="2"/>
        <v>12.1803637398093</v>
      </c>
    </row>
    <row r="182" spans="1:11" x14ac:dyDescent="0.35">
      <c r="A182" t="s">
        <v>16</v>
      </c>
      <c r="B182" t="s">
        <v>14</v>
      </c>
      <c r="C182" t="s">
        <v>45</v>
      </c>
      <c r="D182" t="s">
        <v>11</v>
      </c>
      <c r="E182" t="s">
        <v>30</v>
      </c>
      <c r="F182" t="s">
        <v>65</v>
      </c>
      <c r="G182" t="s">
        <v>64</v>
      </c>
      <c r="H182" t="s">
        <v>10</v>
      </c>
      <c r="I182" t="s">
        <v>81</v>
      </c>
      <c r="J182" s="3">
        <v>96.653673960975723</v>
      </c>
      <c r="K182" s="3">
        <f t="shared" si="2"/>
        <v>32.217891320325243</v>
      </c>
    </row>
    <row r="183" spans="1:11" x14ac:dyDescent="0.35">
      <c r="A183" t="s">
        <v>16</v>
      </c>
      <c r="B183" t="s">
        <v>14</v>
      </c>
      <c r="C183" t="s">
        <v>45</v>
      </c>
      <c r="D183" t="s">
        <v>11</v>
      </c>
      <c r="E183" t="s">
        <v>30</v>
      </c>
      <c r="F183" t="s">
        <v>65</v>
      </c>
      <c r="G183" t="s">
        <v>22</v>
      </c>
      <c r="H183" t="s">
        <v>10</v>
      </c>
      <c r="I183" t="s">
        <v>81</v>
      </c>
      <c r="J183" s="3">
        <v>61.714953695462476</v>
      </c>
      <c r="K183" s="3">
        <f t="shared" si="2"/>
        <v>20.571651231820827</v>
      </c>
    </row>
    <row r="184" spans="1:11" x14ac:dyDescent="0.35">
      <c r="A184" t="s">
        <v>16</v>
      </c>
      <c r="B184" t="s">
        <v>14</v>
      </c>
      <c r="C184" t="s">
        <v>45</v>
      </c>
      <c r="D184" t="s">
        <v>11</v>
      </c>
      <c r="E184" t="s">
        <v>30</v>
      </c>
      <c r="F184" t="s">
        <v>65</v>
      </c>
      <c r="G184" t="s">
        <v>17</v>
      </c>
      <c r="H184" t="s">
        <v>10</v>
      </c>
      <c r="I184" t="s">
        <v>81</v>
      </c>
      <c r="J184" s="3">
        <v>422.47457930313936</v>
      </c>
      <c r="K184" s="3">
        <f t="shared" si="2"/>
        <v>140.82485976771312</v>
      </c>
    </row>
    <row r="185" spans="1:11" x14ac:dyDescent="0.35">
      <c r="A185" t="s">
        <v>16</v>
      </c>
      <c r="B185" t="s">
        <v>14</v>
      </c>
      <c r="C185" t="s">
        <v>45</v>
      </c>
      <c r="D185" t="s">
        <v>11</v>
      </c>
      <c r="E185" t="s">
        <v>30</v>
      </c>
      <c r="F185" t="s">
        <v>65</v>
      </c>
      <c r="G185" t="s">
        <v>34</v>
      </c>
      <c r="H185" t="s">
        <v>10</v>
      </c>
      <c r="I185" t="s">
        <v>81</v>
      </c>
      <c r="J185" s="3">
        <v>533.5770956126828</v>
      </c>
      <c r="K185" s="3">
        <f t="shared" si="2"/>
        <v>177.85903187089426</v>
      </c>
    </row>
    <row r="186" spans="1:11" x14ac:dyDescent="0.35">
      <c r="A186" t="s">
        <v>16</v>
      </c>
      <c r="B186" t="s">
        <v>14</v>
      </c>
      <c r="C186" t="s">
        <v>45</v>
      </c>
      <c r="D186" t="s">
        <v>11</v>
      </c>
      <c r="E186" t="s">
        <v>12</v>
      </c>
      <c r="F186" t="s">
        <v>12</v>
      </c>
      <c r="G186" t="s">
        <v>34</v>
      </c>
      <c r="H186" t="s">
        <v>10</v>
      </c>
      <c r="I186" t="s">
        <v>40</v>
      </c>
      <c r="J186" s="3">
        <v>314.33345079382968</v>
      </c>
      <c r="K186" s="3">
        <f t="shared" si="2"/>
        <v>104.77781693127656</v>
      </c>
    </row>
    <row r="187" spans="1:11" x14ac:dyDescent="0.35">
      <c r="A187" t="s">
        <v>16</v>
      </c>
      <c r="B187" t="s">
        <v>14</v>
      </c>
      <c r="C187" t="s">
        <v>56</v>
      </c>
      <c r="D187" t="s">
        <v>11</v>
      </c>
      <c r="E187" t="s">
        <v>30</v>
      </c>
      <c r="F187" t="s">
        <v>65</v>
      </c>
      <c r="G187" t="s">
        <v>33</v>
      </c>
      <c r="H187" t="s">
        <v>10</v>
      </c>
      <c r="I187" t="s">
        <v>85</v>
      </c>
      <c r="J187" s="3">
        <v>2.5702487368966902</v>
      </c>
      <c r="K187" s="3">
        <f t="shared" si="2"/>
        <v>0.85674957896556336</v>
      </c>
    </row>
    <row r="188" spans="1:11" x14ac:dyDescent="0.35">
      <c r="A188" t="s">
        <v>16</v>
      </c>
      <c r="B188" t="s">
        <v>14</v>
      </c>
      <c r="C188" t="s">
        <v>56</v>
      </c>
      <c r="D188" t="s">
        <v>11</v>
      </c>
      <c r="E188" t="s">
        <v>30</v>
      </c>
      <c r="F188" t="s">
        <v>65</v>
      </c>
      <c r="G188" t="s">
        <v>33</v>
      </c>
      <c r="H188" t="s">
        <v>10</v>
      </c>
      <c r="I188" t="s">
        <v>81</v>
      </c>
      <c r="J188" s="3">
        <v>309.92166267889797</v>
      </c>
      <c r="K188" s="3">
        <f t="shared" si="2"/>
        <v>103.30722089296599</v>
      </c>
    </row>
    <row r="189" spans="1:11" x14ac:dyDescent="0.35">
      <c r="A189" t="s">
        <v>16</v>
      </c>
      <c r="B189" t="s">
        <v>14</v>
      </c>
      <c r="C189" t="s">
        <v>56</v>
      </c>
      <c r="D189" t="s">
        <v>11</v>
      </c>
      <c r="E189" t="s">
        <v>30</v>
      </c>
      <c r="F189" t="s">
        <v>65</v>
      </c>
      <c r="G189" t="s">
        <v>9</v>
      </c>
      <c r="H189" t="s">
        <v>10</v>
      </c>
      <c r="I189" t="s">
        <v>85</v>
      </c>
      <c r="J189" s="3">
        <v>98.404170318484702</v>
      </c>
      <c r="K189" s="3">
        <f t="shared" si="2"/>
        <v>32.80139010616157</v>
      </c>
    </row>
    <row r="190" spans="1:11" x14ac:dyDescent="0.35">
      <c r="A190" t="s">
        <v>16</v>
      </c>
      <c r="B190" t="s">
        <v>14</v>
      </c>
      <c r="C190" t="s">
        <v>56</v>
      </c>
      <c r="D190" t="s">
        <v>11</v>
      </c>
      <c r="E190" t="s">
        <v>30</v>
      </c>
      <c r="F190" t="s">
        <v>65</v>
      </c>
      <c r="G190" t="s">
        <v>9</v>
      </c>
      <c r="H190" t="s">
        <v>10</v>
      </c>
      <c r="I190" t="s">
        <v>81</v>
      </c>
      <c r="J190" s="3">
        <v>309.92166267889797</v>
      </c>
      <c r="K190" s="3">
        <f t="shared" si="2"/>
        <v>103.30722089296599</v>
      </c>
    </row>
    <row r="191" spans="1:11" x14ac:dyDescent="0.35">
      <c r="A191" t="s">
        <v>16</v>
      </c>
      <c r="B191" t="s">
        <v>14</v>
      </c>
      <c r="C191" t="s">
        <v>56</v>
      </c>
      <c r="D191" t="s">
        <v>11</v>
      </c>
      <c r="E191" t="s">
        <v>30</v>
      </c>
      <c r="F191" t="s">
        <v>65</v>
      </c>
      <c r="G191" t="s">
        <v>29</v>
      </c>
      <c r="H191" t="s">
        <v>10</v>
      </c>
      <c r="I191" t="s">
        <v>85</v>
      </c>
      <c r="J191" s="3">
        <v>2.7755601264624179</v>
      </c>
      <c r="K191" s="3">
        <f t="shared" si="2"/>
        <v>0.925186708820806</v>
      </c>
    </row>
    <row r="192" spans="1:11" x14ac:dyDescent="0.35">
      <c r="A192" t="s">
        <v>16</v>
      </c>
      <c r="B192" t="s">
        <v>14</v>
      </c>
      <c r="C192" t="s">
        <v>56</v>
      </c>
      <c r="D192" t="s">
        <v>11</v>
      </c>
      <c r="E192" t="s">
        <v>30</v>
      </c>
      <c r="F192" t="s">
        <v>65</v>
      </c>
      <c r="G192" t="s">
        <v>29</v>
      </c>
      <c r="H192" t="s">
        <v>10</v>
      </c>
      <c r="I192" t="s">
        <v>81</v>
      </c>
      <c r="J192" s="3">
        <v>309.92166267889797</v>
      </c>
      <c r="K192" s="3">
        <f t="shared" si="2"/>
        <v>103.30722089296599</v>
      </c>
    </row>
    <row r="193" spans="1:11" x14ac:dyDescent="0.35">
      <c r="A193" t="s">
        <v>16</v>
      </c>
      <c r="B193" t="s">
        <v>14</v>
      </c>
      <c r="C193" t="s">
        <v>56</v>
      </c>
      <c r="D193" t="s">
        <v>11</v>
      </c>
      <c r="E193" t="s">
        <v>30</v>
      </c>
      <c r="F193" t="s">
        <v>65</v>
      </c>
      <c r="G193" t="s">
        <v>21</v>
      </c>
      <c r="H193" t="s">
        <v>10</v>
      </c>
      <c r="I193" t="s">
        <v>85</v>
      </c>
      <c r="J193" s="3">
        <v>172.62171694806557</v>
      </c>
      <c r="K193" s="3">
        <f t="shared" si="2"/>
        <v>57.540572316021859</v>
      </c>
    </row>
    <row r="194" spans="1:11" x14ac:dyDescent="0.35">
      <c r="A194" t="s">
        <v>16</v>
      </c>
      <c r="B194" t="s">
        <v>14</v>
      </c>
      <c r="C194" t="s">
        <v>56</v>
      </c>
      <c r="D194" t="s">
        <v>11</v>
      </c>
      <c r="E194" t="s">
        <v>30</v>
      </c>
      <c r="F194" t="s">
        <v>65</v>
      </c>
      <c r="G194" t="s">
        <v>64</v>
      </c>
      <c r="H194" t="s">
        <v>10</v>
      </c>
      <c r="I194" t="s">
        <v>85</v>
      </c>
      <c r="J194" s="3">
        <v>4.0847767480691299</v>
      </c>
      <c r="K194" s="3">
        <f t="shared" si="2"/>
        <v>1.3615922493563766</v>
      </c>
    </row>
    <row r="195" spans="1:11" x14ac:dyDescent="0.35">
      <c r="A195" t="s">
        <v>16</v>
      </c>
      <c r="B195" t="s">
        <v>14</v>
      </c>
      <c r="C195" t="s">
        <v>56</v>
      </c>
      <c r="D195" t="s">
        <v>11</v>
      </c>
      <c r="E195" t="s">
        <v>30</v>
      </c>
      <c r="F195" t="s">
        <v>65</v>
      </c>
      <c r="G195" t="s">
        <v>64</v>
      </c>
      <c r="H195" t="s">
        <v>10</v>
      </c>
      <c r="I195" t="s">
        <v>81</v>
      </c>
      <c r="J195" s="3">
        <v>309.92166267889797</v>
      </c>
      <c r="K195" s="3">
        <f t="shared" ref="K195:K258" si="3">J195/3</f>
        <v>103.30722089296599</v>
      </c>
    </row>
    <row r="196" spans="1:11" x14ac:dyDescent="0.35">
      <c r="A196" t="s">
        <v>16</v>
      </c>
      <c r="B196" t="s">
        <v>14</v>
      </c>
      <c r="C196" t="s">
        <v>56</v>
      </c>
      <c r="D196" t="s">
        <v>11</v>
      </c>
      <c r="E196" t="s">
        <v>30</v>
      </c>
      <c r="F196" t="s">
        <v>65</v>
      </c>
      <c r="G196" t="s">
        <v>22</v>
      </c>
      <c r="H196" t="s">
        <v>10</v>
      </c>
      <c r="I196" t="s">
        <v>85</v>
      </c>
      <c r="J196" s="3">
        <v>377.12956610031603</v>
      </c>
      <c r="K196" s="3">
        <f t="shared" si="3"/>
        <v>125.709855366772</v>
      </c>
    </row>
    <row r="197" spans="1:11" x14ac:dyDescent="0.35">
      <c r="A197" t="s">
        <v>16</v>
      </c>
      <c r="B197" t="s">
        <v>14</v>
      </c>
      <c r="C197" t="s">
        <v>56</v>
      </c>
      <c r="D197" t="s">
        <v>11</v>
      </c>
      <c r="E197" t="s">
        <v>30</v>
      </c>
      <c r="F197" t="s">
        <v>65</v>
      </c>
      <c r="G197" t="s">
        <v>22</v>
      </c>
      <c r="H197" t="s">
        <v>10</v>
      </c>
      <c r="I197" t="s">
        <v>81</v>
      </c>
      <c r="J197" s="3">
        <v>309.92166267889797</v>
      </c>
      <c r="K197" s="3">
        <f t="shared" si="3"/>
        <v>103.30722089296599</v>
      </c>
    </row>
    <row r="198" spans="1:11" x14ac:dyDescent="0.35">
      <c r="A198" t="s">
        <v>16</v>
      </c>
      <c r="B198" t="s">
        <v>14</v>
      </c>
      <c r="C198" t="s">
        <v>56</v>
      </c>
      <c r="D198" t="s">
        <v>11</v>
      </c>
      <c r="E198" t="s">
        <v>30</v>
      </c>
      <c r="F198" t="s">
        <v>65</v>
      </c>
      <c r="G198" t="s">
        <v>17</v>
      </c>
      <c r="H198" t="s">
        <v>10</v>
      </c>
      <c r="I198" t="s">
        <v>85</v>
      </c>
      <c r="J198" s="3">
        <v>76.685471078261699</v>
      </c>
      <c r="K198" s="3">
        <f t="shared" si="3"/>
        <v>25.561823692753901</v>
      </c>
    </row>
    <row r="199" spans="1:11" x14ac:dyDescent="0.35">
      <c r="A199" t="s">
        <v>16</v>
      </c>
      <c r="B199" t="s">
        <v>14</v>
      </c>
      <c r="C199" t="s">
        <v>56</v>
      </c>
      <c r="D199" t="s">
        <v>11</v>
      </c>
      <c r="E199" t="s">
        <v>30</v>
      </c>
      <c r="F199" t="s">
        <v>65</v>
      </c>
      <c r="G199" t="s">
        <v>34</v>
      </c>
      <c r="H199" t="s">
        <v>10</v>
      </c>
      <c r="I199" t="s">
        <v>85</v>
      </c>
      <c r="J199" s="3">
        <v>258.68306142633122</v>
      </c>
      <c r="K199" s="3">
        <f t="shared" si="3"/>
        <v>86.227687142110412</v>
      </c>
    </row>
    <row r="200" spans="1:11" x14ac:dyDescent="0.35">
      <c r="A200" t="s">
        <v>16</v>
      </c>
      <c r="B200" t="s">
        <v>14</v>
      </c>
      <c r="C200" t="s">
        <v>56</v>
      </c>
      <c r="D200" t="s">
        <v>11</v>
      </c>
      <c r="E200" t="s">
        <v>12</v>
      </c>
      <c r="F200" t="s">
        <v>12</v>
      </c>
      <c r="G200" t="s">
        <v>22</v>
      </c>
      <c r="H200" t="s">
        <v>23</v>
      </c>
      <c r="I200" t="s">
        <v>74</v>
      </c>
      <c r="J200" s="3">
        <v>118.99571249320161</v>
      </c>
      <c r="K200" s="3">
        <f t="shared" si="3"/>
        <v>39.66523749773387</v>
      </c>
    </row>
    <row r="201" spans="1:11" x14ac:dyDescent="0.35">
      <c r="A201" t="s">
        <v>16</v>
      </c>
      <c r="B201" t="s">
        <v>14</v>
      </c>
      <c r="C201" t="s">
        <v>56</v>
      </c>
      <c r="D201" t="s">
        <v>11</v>
      </c>
      <c r="E201" t="s">
        <v>12</v>
      </c>
      <c r="F201" t="s">
        <v>12</v>
      </c>
      <c r="G201" t="s">
        <v>34</v>
      </c>
      <c r="H201" t="s">
        <v>10</v>
      </c>
      <c r="I201" t="s">
        <v>40</v>
      </c>
      <c r="J201" s="3">
        <v>44.446931353801702</v>
      </c>
      <c r="K201" s="3">
        <f t="shared" si="3"/>
        <v>14.815643784600567</v>
      </c>
    </row>
    <row r="202" spans="1:11" x14ac:dyDescent="0.35">
      <c r="A202" t="s">
        <v>16</v>
      </c>
      <c r="B202" t="s">
        <v>14</v>
      </c>
      <c r="C202" t="s">
        <v>57</v>
      </c>
      <c r="D202" t="s">
        <v>18</v>
      </c>
      <c r="E202" t="s">
        <v>25</v>
      </c>
      <c r="F202" t="s">
        <v>26</v>
      </c>
      <c r="G202" t="s">
        <v>22</v>
      </c>
      <c r="H202" t="s">
        <v>23</v>
      </c>
      <c r="I202" t="s">
        <v>81</v>
      </c>
      <c r="J202" s="3">
        <v>14318.477893957172</v>
      </c>
      <c r="K202" s="3">
        <f t="shared" si="3"/>
        <v>4772.8259646523902</v>
      </c>
    </row>
    <row r="203" spans="1:11" x14ac:dyDescent="0.35">
      <c r="A203" t="s">
        <v>16</v>
      </c>
      <c r="B203" t="s">
        <v>14</v>
      </c>
      <c r="C203" t="s">
        <v>57</v>
      </c>
      <c r="D203" t="s">
        <v>18</v>
      </c>
      <c r="E203" t="s">
        <v>25</v>
      </c>
      <c r="F203" t="s">
        <v>26</v>
      </c>
      <c r="G203" t="s">
        <v>22</v>
      </c>
      <c r="H203" t="s">
        <v>23</v>
      </c>
      <c r="I203" t="s">
        <v>78</v>
      </c>
      <c r="J203" s="3">
        <v>6.23227015506495</v>
      </c>
      <c r="K203" s="3">
        <f t="shared" si="3"/>
        <v>2.0774233850216501</v>
      </c>
    </row>
    <row r="204" spans="1:11" x14ac:dyDescent="0.35">
      <c r="A204" t="s">
        <v>16</v>
      </c>
      <c r="B204" t="s">
        <v>14</v>
      </c>
      <c r="C204" t="s">
        <v>57</v>
      </c>
      <c r="D204" t="s">
        <v>11</v>
      </c>
      <c r="E204" t="s">
        <v>30</v>
      </c>
      <c r="F204" t="s">
        <v>35</v>
      </c>
      <c r="G204" t="s">
        <v>34</v>
      </c>
      <c r="H204" t="s">
        <v>10</v>
      </c>
      <c r="I204" t="s">
        <v>85</v>
      </c>
      <c r="J204" s="3">
        <v>0.48803901655610299</v>
      </c>
      <c r="K204" s="3">
        <f t="shared" si="3"/>
        <v>0.16267967218536766</v>
      </c>
    </row>
    <row r="205" spans="1:11" x14ac:dyDescent="0.35">
      <c r="A205" t="s">
        <v>16</v>
      </c>
      <c r="B205" t="s">
        <v>14</v>
      </c>
      <c r="C205" t="s">
        <v>57</v>
      </c>
      <c r="D205" t="s">
        <v>11</v>
      </c>
      <c r="E205" t="s">
        <v>30</v>
      </c>
      <c r="F205" t="s">
        <v>35</v>
      </c>
      <c r="G205" t="s">
        <v>34</v>
      </c>
      <c r="H205" t="s">
        <v>10</v>
      </c>
      <c r="I205" t="s">
        <v>81</v>
      </c>
      <c r="J205" s="3">
        <v>3.2640128737999589E-2</v>
      </c>
      <c r="K205" s="3">
        <f t="shared" si="3"/>
        <v>1.088004291266653E-2</v>
      </c>
    </row>
    <row r="206" spans="1:11" x14ac:dyDescent="0.35">
      <c r="A206" t="s">
        <v>16</v>
      </c>
      <c r="B206" t="s">
        <v>14</v>
      </c>
      <c r="C206" t="s">
        <v>57</v>
      </c>
      <c r="D206" t="s">
        <v>11</v>
      </c>
      <c r="E206" t="s">
        <v>30</v>
      </c>
      <c r="F206" t="s">
        <v>35</v>
      </c>
      <c r="G206" t="s">
        <v>34</v>
      </c>
      <c r="H206" t="s">
        <v>10</v>
      </c>
      <c r="I206" t="s">
        <v>78</v>
      </c>
      <c r="J206" s="3">
        <v>2.61557033442825E-4</v>
      </c>
      <c r="K206" s="3">
        <f t="shared" si="3"/>
        <v>8.7185677814275003E-5</v>
      </c>
    </row>
    <row r="207" spans="1:11" x14ac:dyDescent="0.35">
      <c r="A207" t="s">
        <v>16</v>
      </c>
      <c r="B207" t="s">
        <v>14</v>
      </c>
      <c r="C207" t="s">
        <v>57</v>
      </c>
      <c r="D207" t="s">
        <v>11</v>
      </c>
      <c r="E207" t="s">
        <v>30</v>
      </c>
      <c r="F207" t="s">
        <v>35</v>
      </c>
      <c r="G207" t="s">
        <v>34</v>
      </c>
      <c r="H207" t="s">
        <v>10</v>
      </c>
      <c r="I207" t="s">
        <v>40</v>
      </c>
      <c r="J207" s="3">
        <v>0.118875535833315</v>
      </c>
      <c r="K207" s="3">
        <f t="shared" si="3"/>
        <v>3.9625178611105004E-2</v>
      </c>
    </row>
    <row r="208" spans="1:11" x14ac:dyDescent="0.35">
      <c r="A208" t="s">
        <v>16</v>
      </c>
      <c r="B208" t="s">
        <v>14</v>
      </c>
      <c r="C208" t="s">
        <v>57</v>
      </c>
      <c r="D208" t="s">
        <v>11</v>
      </c>
      <c r="E208" t="s">
        <v>12</v>
      </c>
      <c r="F208" t="s">
        <v>12</v>
      </c>
      <c r="G208" t="s">
        <v>34</v>
      </c>
      <c r="H208" t="s">
        <v>10</v>
      </c>
      <c r="I208" t="s">
        <v>40</v>
      </c>
      <c r="J208" s="3">
        <v>314.33345079383002</v>
      </c>
      <c r="K208" s="3">
        <f t="shared" si="3"/>
        <v>104.77781693127667</v>
      </c>
    </row>
    <row r="209" spans="1:11" x14ac:dyDescent="0.35">
      <c r="A209" t="s">
        <v>16</v>
      </c>
      <c r="B209" t="s">
        <v>69</v>
      </c>
      <c r="C209" t="s">
        <v>70</v>
      </c>
      <c r="D209" t="s">
        <v>11</v>
      </c>
      <c r="E209" t="s">
        <v>30</v>
      </c>
      <c r="F209" t="s">
        <v>67</v>
      </c>
      <c r="G209" t="s">
        <v>22</v>
      </c>
      <c r="H209" t="s">
        <v>23</v>
      </c>
      <c r="I209" t="s">
        <v>85</v>
      </c>
      <c r="J209" s="3">
        <v>78.270128779723208</v>
      </c>
      <c r="K209" s="3">
        <f t="shared" si="3"/>
        <v>26.090042926574402</v>
      </c>
    </row>
    <row r="210" spans="1:11" x14ac:dyDescent="0.35">
      <c r="A210" t="s">
        <v>16</v>
      </c>
      <c r="B210" t="s">
        <v>69</v>
      </c>
      <c r="C210" t="s">
        <v>70</v>
      </c>
      <c r="D210" t="s">
        <v>11</v>
      </c>
      <c r="E210" t="s">
        <v>30</v>
      </c>
      <c r="F210" t="s">
        <v>67</v>
      </c>
      <c r="G210" t="s">
        <v>22</v>
      </c>
      <c r="H210" t="s">
        <v>23</v>
      </c>
      <c r="I210" t="s">
        <v>81</v>
      </c>
      <c r="J210" s="3">
        <v>139.77563436879561</v>
      </c>
      <c r="K210" s="3">
        <f t="shared" si="3"/>
        <v>46.591878122931867</v>
      </c>
    </row>
    <row r="211" spans="1:11" x14ac:dyDescent="0.35">
      <c r="A211" t="s">
        <v>16</v>
      </c>
      <c r="B211" t="s">
        <v>69</v>
      </c>
      <c r="C211" t="s">
        <v>70</v>
      </c>
      <c r="D211" t="s">
        <v>11</v>
      </c>
      <c r="E211" t="s">
        <v>30</v>
      </c>
      <c r="F211" t="s">
        <v>67</v>
      </c>
      <c r="G211" t="s">
        <v>22</v>
      </c>
      <c r="H211" t="s">
        <v>23</v>
      </c>
      <c r="I211" t="s">
        <v>40</v>
      </c>
      <c r="J211" s="3">
        <v>0.81072775992190038</v>
      </c>
      <c r="K211" s="3">
        <f t="shared" si="3"/>
        <v>0.27024258664063344</v>
      </c>
    </row>
    <row r="212" spans="1:11" x14ac:dyDescent="0.35">
      <c r="A212" t="s">
        <v>16</v>
      </c>
      <c r="B212" t="s">
        <v>69</v>
      </c>
      <c r="C212" t="s">
        <v>57</v>
      </c>
      <c r="D212" t="s">
        <v>18</v>
      </c>
      <c r="E212" t="s">
        <v>25</v>
      </c>
      <c r="F212" t="s">
        <v>82</v>
      </c>
      <c r="G212" t="s">
        <v>22</v>
      </c>
      <c r="H212" t="s">
        <v>23</v>
      </c>
      <c r="I212" t="s">
        <v>81</v>
      </c>
      <c r="J212" s="3">
        <v>63389.03</v>
      </c>
      <c r="K212" s="3">
        <f t="shared" si="3"/>
        <v>21129.676666666666</v>
      </c>
    </row>
    <row r="213" spans="1:11" x14ac:dyDescent="0.35">
      <c r="A213" t="s">
        <v>16</v>
      </c>
      <c r="B213" t="s">
        <v>69</v>
      </c>
      <c r="C213" t="s">
        <v>57</v>
      </c>
      <c r="D213" t="s">
        <v>11</v>
      </c>
      <c r="E213" t="s">
        <v>12</v>
      </c>
      <c r="F213" t="s">
        <v>12</v>
      </c>
      <c r="G213" t="s">
        <v>22</v>
      </c>
      <c r="H213" t="s">
        <v>23</v>
      </c>
      <c r="I213" t="s">
        <v>74</v>
      </c>
      <c r="J213" s="3">
        <v>667.5072177576501</v>
      </c>
      <c r="K213" s="3">
        <f t="shared" si="3"/>
        <v>222.5024059192167</v>
      </c>
    </row>
    <row r="214" spans="1:11" x14ac:dyDescent="0.35">
      <c r="A214" t="s">
        <v>16</v>
      </c>
      <c r="B214" t="s">
        <v>42</v>
      </c>
      <c r="C214" t="s">
        <v>73</v>
      </c>
      <c r="D214" t="s">
        <v>11</v>
      </c>
      <c r="E214" t="s">
        <v>30</v>
      </c>
      <c r="F214" t="s">
        <v>35</v>
      </c>
      <c r="G214" t="s">
        <v>34</v>
      </c>
      <c r="H214" t="s">
        <v>10</v>
      </c>
      <c r="I214" t="s">
        <v>85</v>
      </c>
      <c r="J214" s="3">
        <v>0.121854195591461</v>
      </c>
      <c r="K214" s="3">
        <f t="shared" si="3"/>
        <v>4.061806519715367E-2</v>
      </c>
    </row>
    <row r="215" spans="1:11" x14ac:dyDescent="0.35">
      <c r="A215" t="s">
        <v>16</v>
      </c>
      <c r="B215" t="s">
        <v>42</v>
      </c>
      <c r="C215" t="s">
        <v>73</v>
      </c>
      <c r="D215" t="s">
        <v>11</v>
      </c>
      <c r="E215" t="s">
        <v>30</v>
      </c>
      <c r="F215" t="s">
        <v>35</v>
      </c>
      <c r="G215" t="s">
        <v>34</v>
      </c>
      <c r="H215" t="s">
        <v>10</v>
      </c>
      <c r="I215" t="s">
        <v>81</v>
      </c>
      <c r="J215" s="3">
        <v>8.1496284035589093E-3</v>
      </c>
      <c r="K215" s="3">
        <f t="shared" si="3"/>
        <v>2.7165428011863032E-3</v>
      </c>
    </row>
    <row r="216" spans="1:11" x14ac:dyDescent="0.35">
      <c r="A216" t="s">
        <v>16</v>
      </c>
      <c r="B216" t="s">
        <v>42</v>
      </c>
      <c r="C216" t="s">
        <v>73</v>
      </c>
      <c r="D216" t="s">
        <v>11</v>
      </c>
      <c r="E216" t="s">
        <v>30</v>
      </c>
      <c r="F216" t="s">
        <v>35</v>
      </c>
      <c r="G216" t="s">
        <v>34</v>
      </c>
      <c r="H216" t="s">
        <v>10</v>
      </c>
      <c r="I216" t="s">
        <v>78</v>
      </c>
      <c r="J216" s="3">
        <v>6.5305889140420998E-5</v>
      </c>
      <c r="K216" s="3">
        <f t="shared" si="3"/>
        <v>2.1768629713473666E-5</v>
      </c>
    </row>
    <row r="217" spans="1:11" x14ac:dyDescent="0.35">
      <c r="A217" t="s">
        <v>16</v>
      </c>
      <c r="B217" t="s">
        <v>42</v>
      </c>
      <c r="C217" t="s">
        <v>73</v>
      </c>
      <c r="D217" t="s">
        <v>11</v>
      </c>
      <c r="E217" t="s">
        <v>30</v>
      </c>
      <c r="F217" t="s">
        <v>35</v>
      </c>
      <c r="G217" t="s">
        <v>34</v>
      </c>
      <c r="H217" t="s">
        <v>10</v>
      </c>
      <c r="I217" t="s">
        <v>40</v>
      </c>
      <c r="J217" s="3">
        <v>2.9680993328547001E-2</v>
      </c>
      <c r="K217" s="3">
        <f t="shared" si="3"/>
        <v>9.8936644428490005E-3</v>
      </c>
    </row>
    <row r="218" spans="1:11" x14ac:dyDescent="0.35">
      <c r="A218" t="s">
        <v>16</v>
      </c>
      <c r="B218" t="s">
        <v>42</v>
      </c>
      <c r="C218" t="s">
        <v>52</v>
      </c>
      <c r="D218" t="s">
        <v>18</v>
      </c>
      <c r="E218" t="s">
        <v>25</v>
      </c>
      <c r="F218" t="s">
        <v>26</v>
      </c>
      <c r="G218" t="s">
        <v>34</v>
      </c>
      <c r="H218" t="s">
        <v>10</v>
      </c>
      <c r="I218" t="s">
        <v>40</v>
      </c>
      <c r="J218" s="3">
        <v>21.582443396857201</v>
      </c>
      <c r="K218" s="3">
        <f t="shared" si="3"/>
        <v>7.1941477989524003</v>
      </c>
    </row>
    <row r="219" spans="1:11" x14ac:dyDescent="0.35">
      <c r="A219" t="s">
        <v>16</v>
      </c>
      <c r="B219" t="s">
        <v>42</v>
      </c>
      <c r="C219" t="s">
        <v>52</v>
      </c>
      <c r="D219" t="s">
        <v>11</v>
      </c>
      <c r="E219" t="s">
        <v>30</v>
      </c>
      <c r="F219" t="s">
        <v>31</v>
      </c>
      <c r="G219" t="s">
        <v>9</v>
      </c>
      <c r="H219" t="s">
        <v>10</v>
      </c>
      <c r="I219" t="s">
        <v>40</v>
      </c>
      <c r="J219" s="3">
        <v>5.4892523825439099</v>
      </c>
      <c r="K219" s="3">
        <f t="shared" si="3"/>
        <v>1.8297507941813034</v>
      </c>
    </row>
    <row r="220" spans="1:11" x14ac:dyDescent="0.35">
      <c r="A220" t="s">
        <v>16</v>
      </c>
      <c r="B220" t="s">
        <v>42</v>
      </c>
      <c r="C220" t="s">
        <v>52</v>
      </c>
      <c r="D220" t="s">
        <v>11</v>
      </c>
      <c r="E220" t="s">
        <v>30</v>
      </c>
      <c r="F220" t="s">
        <v>31</v>
      </c>
      <c r="G220" t="s">
        <v>29</v>
      </c>
      <c r="H220" t="s">
        <v>10</v>
      </c>
      <c r="I220" t="s">
        <v>40</v>
      </c>
      <c r="J220" s="3">
        <v>0.21380919049754563</v>
      </c>
      <c r="K220" s="3">
        <f t="shared" si="3"/>
        <v>7.1269730165848547E-2</v>
      </c>
    </row>
    <row r="221" spans="1:11" x14ac:dyDescent="0.35">
      <c r="A221" t="s">
        <v>16</v>
      </c>
      <c r="B221" t="s">
        <v>42</v>
      </c>
      <c r="C221" t="s">
        <v>52</v>
      </c>
      <c r="D221" t="s">
        <v>11</v>
      </c>
      <c r="E221" t="s">
        <v>30</v>
      </c>
      <c r="F221" t="s">
        <v>31</v>
      </c>
      <c r="G221" t="s">
        <v>32</v>
      </c>
      <c r="H221" t="s">
        <v>10</v>
      </c>
      <c r="I221" t="s">
        <v>40</v>
      </c>
      <c r="J221" s="3">
        <v>0.56262495089853282</v>
      </c>
      <c r="K221" s="3">
        <f t="shared" si="3"/>
        <v>0.18754165029951095</v>
      </c>
    </row>
    <row r="222" spans="1:11" x14ac:dyDescent="0.35">
      <c r="A222" t="s">
        <v>16</v>
      </c>
      <c r="B222" t="s">
        <v>42</v>
      </c>
      <c r="C222" t="s">
        <v>52</v>
      </c>
      <c r="D222" t="s">
        <v>11</v>
      </c>
      <c r="E222" t="s">
        <v>30</v>
      </c>
      <c r="F222" t="s">
        <v>31</v>
      </c>
      <c r="G222" t="s">
        <v>64</v>
      </c>
      <c r="H222" t="s">
        <v>10</v>
      </c>
      <c r="I222" t="s">
        <v>40</v>
      </c>
      <c r="J222" s="3">
        <v>0.12341450535838805</v>
      </c>
      <c r="K222" s="3">
        <f t="shared" si="3"/>
        <v>4.1138168452796019E-2</v>
      </c>
    </row>
    <row r="223" spans="1:11" x14ac:dyDescent="0.35">
      <c r="A223" t="s">
        <v>16</v>
      </c>
      <c r="B223" t="s">
        <v>42</v>
      </c>
      <c r="C223" t="s">
        <v>52</v>
      </c>
      <c r="D223" t="s">
        <v>11</v>
      </c>
      <c r="E223" t="s">
        <v>30</v>
      </c>
      <c r="F223" t="s">
        <v>31</v>
      </c>
      <c r="G223" t="s">
        <v>22</v>
      </c>
      <c r="H223" t="s">
        <v>10</v>
      </c>
      <c r="I223" t="s">
        <v>40</v>
      </c>
      <c r="J223" s="3">
        <v>0.1062020458824063</v>
      </c>
      <c r="K223" s="3">
        <f t="shared" si="3"/>
        <v>3.5400681960802101E-2</v>
      </c>
    </row>
    <row r="224" spans="1:11" x14ac:dyDescent="0.35">
      <c r="A224" t="s">
        <v>16</v>
      </c>
      <c r="B224" t="s">
        <v>42</v>
      </c>
      <c r="C224" t="s">
        <v>52</v>
      </c>
      <c r="D224" t="s">
        <v>11</v>
      </c>
      <c r="E224" t="s">
        <v>30</v>
      </c>
      <c r="F224" t="s">
        <v>31</v>
      </c>
      <c r="G224" t="s">
        <v>50</v>
      </c>
      <c r="H224" t="s">
        <v>10</v>
      </c>
      <c r="I224" t="s">
        <v>40</v>
      </c>
      <c r="J224" s="3">
        <v>0.20479314029584478</v>
      </c>
      <c r="K224" s="3">
        <f t="shared" si="3"/>
        <v>6.8264380098614921E-2</v>
      </c>
    </row>
    <row r="225" spans="1:11" x14ac:dyDescent="0.35">
      <c r="A225" t="s">
        <v>16</v>
      </c>
      <c r="B225" t="s">
        <v>42</v>
      </c>
      <c r="C225" t="s">
        <v>52</v>
      </c>
      <c r="D225" t="s">
        <v>11</v>
      </c>
      <c r="E225" t="s">
        <v>30</v>
      </c>
      <c r="F225" t="s">
        <v>31</v>
      </c>
      <c r="G225" t="s">
        <v>17</v>
      </c>
      <c r="H225" t="s">
        <v>10</v>
      </c>
      <c r="I225" t="s">
        <v>40</v>
      </c>
      <c r="J225" s="3">
        <v>3.7448223058557817</v>
      </c>
      <c r="K225" s="3">
        <f t="shared" si="3"/>
        <v>1.2482741019519272</v>
      </c>
    </row>
    <row r="226" spans="1:11" x14ac:dyDescent="0.35">
      <c r="A226" t="s">
        <v>16</v>
      </c>
      <c r="B226" t="s">
        <v>42</v>
      </c>
      <c r="C226" t="s">
        <v>52</v>
      </c>
      <c r="D226" t="s">
        <v>11</v>
      </c>
      <c r="E226" t="s">
        <v>30</v>
      </c>
      <c r="F226" t="s">
        <v>31</v>
      </c>
      <c r="G226" t="s">
        <v>34</v>
      </c>
      <c r="H226" t="s">
        <v>10</v>
      </c>
      <c r="I226" t="s">
        <v>40</v>
      </c>
      <c r="J226" s="3">
        <v>17.07148123646267</v>
      </c>
      <c r="K226" s="3">
        <f t="shared" si="3"/>
        <v>5.690493745487557</v>
      </c>
    </row>
    <row r="227" spans="1:11" x14ac:dyDescent="0.35">
      <c r="A227" t="s">
        <v>16</v>
      </c>
      <c r="B227" t="s">
        <v>38</v>
      </c>
      <c r="C227" t="s">
        <v>39</v>
      </c>
      <c r="D227" t="s">
        <v>18</v>
      </c>
      <c r="E227" t="s">
        <v>19</v>
      </c>
      <c r="F227" t="s">
        <v>20</v>
      </c>
      <c r="G227" t="s">
        <v>22</v>
      </c>
      <c r="H227" t="s">
        <v>23</v>
      </c>
      <c r="I227" t="s">
        <v>78</v>
      </c>
      <c r="J227" s="3">
        <v>10.972516073387819</v>
      </c>
      <c r="K227" s="3">
        <f t="shared" si="3"/>
        <v>3.6575053577959395</v>
      </c>
    </row>
    <row r="228" spans="1:11" x14ac:dyDescent="0.35">
      <c r="A228" t="s">
        <v>16</v>
      </c>
      <c r="B228" t="s">
        <v>38</v>
      </c>
      <c r="C228" t="s">
        <v>39</v>
      </c>
      <c r="D228" t="s">
        <v>18</v>
      </c>
      <c r="E228" t="s">
        <v>19</v>
      </c>
      <c r="F228" t="s">
        <v>28</v>
      </c>
      <c r="G228" t="s">
        <v>22</v>
      </c>
      <c r="H228" t="s">
        <v>23</v>
      </c>
      <c r="I228" t="s">
        <v>78</v>
      </c>
      <c r="J228" s="3">
        <v>3.6850169550810801</v>
      </c>
      <c r="K228" s="3">
        <f t="shared" si="3"/>
        <v>1.2283389850270268</v>
      </c>
    </row>
    <row r="229" spans="1:11" x14ac:dyDescent="0.35">
      <c r="A229" t="s">
        <v>16</v>
      </c>
      <c r="B229" t="s">
        <v>38</v>
      </c>
      <c r="C229" t="s">
        <v>39</v>
      </c>
      <c r="D229" t="s">
        <v>11</v>
      </c>
      <c r="E229" t="s">
        <v>30</v>
      </c>
      <c r="F229" t="s">
        <v>31</v>
      </c>
      <c r="G229" t="s">
        <v>9</v>
      </c>
      <c r="H229" t="s">
        <v>10</v>
      </c>
      <c r="I229" t="s">
        <v>40</v>
      </c>
      <c r="J229" s="3">
        <v>17.645971842100703</v>
      </c>
      <c r="K229" s="3">
        <f t="shared" si="3"/>
        <v>5.881990614033568</v>
      </c>
    </row>
    <row r="230" spans="1:11" x14ac:dyDescent="0.35">
      <c r="A230" t="s">
        <v>16</v>
      </c>
      <c r="B230" t="s">
        <v>38</v>
      </c>
      <c r="C230" t="s">
        <v>39</v>
      </c>
      <c r="D230" t="s">
        <v>11</v>
      </c>
      <c r="E230" t="s">
        <v>30</v>
      </c>
      <c r="F230" t="s">
        <v>31</v>
      </c>
      <c r="G230" t="s">
        <v>29</v>
      </c>
      <c r="H230" t="s">
        <v>10</v>
      </c>
      <c r="I230" t="s">
        <v>40</v>
      </c>
      <c r="J230" s="3">
        <v>0.68731963702379306</v>
      </c>
      <c r="K230" s="3">
        <f t="shared" si="3"/>
        <v>0.22910654567459768</v>
      </c>
    </row>
    <row r="231" spans="1:11" x14ac:dyDescent="0.35">
      <c r="A231" t="s">
        <v>16</v>
      </c>
      <c r="B231" t="s">
        <v>38</v>
      </c>
      <c r="C231" t="s">
        <v>39</v>
      </c>
      <c r="D231" t="s">
        <v>11</v>
      </c>
      <c r="E231" t="s">
        <v>30</v>
      </c>
      <c r="F231" t="s">
        <v>31</v>
      </c>
      <c r="G231" t="s">
        <v>32</v>
      </c>
      <c r="H231" t="s">
        <v>10</v>
      </c>
      <c r="I231" t="s">
        <v>40</v>
      </c>
      <c r="J231" s="3">
        <v>1.8086368323654749</v>
      </c>
      <c r="K231" s="3">
        <f t="shared" si="3"/>
        <v>0.60287894412182497</v>
      </c>
    </row>
    <row r="232" spans="1:11" x14ac:dyDescent="0.35">
      <c r="A232" t="s">
        <v>16</v>
      </c>
      <c r="B232" t="s">
        <v>38</v>
      </c>
      <c r="C232" t="s">
        <v>39</v>
      </c>
      <c r="D232" t="s">
        <v>11</v>
      </c>
      <c r="E232" t="s">
        <v>30</v>
      </c>
      <c r="F232" t="s">
        <v>31</v>
      </c>
      <c r="G232" t="s">
        <v>64</v>
      </c>
      <c r="H232" t="s">
        <v>10</v>
      </c>
      <c r="I232" t="s">
        <v>40</v>
      </c>
      <c r="J232" s="3">
        <v>0.39673324064791099</v>
      </c>
      <c r="K232" s="3">
        <f t="shared" si="3"/>
        <v>0.13224441354930366</v>
      </c>
    </row>
    <row r="233" spans="1:11" x14ac:dyDescent="0.35">
      <c r="A233" t="s">
        <v>16</v>
      </c>
      <c r="B233" t="s">
        <v>38</v>
      </c>
      <c r="C233" t="s">
        <v>39</v>
      </c>
      <c r="D233" t="s">
        <v>11</v>
      </c>
      <c r="E233" t="s">
        <v>30</v>
      </c>
      <c r="F233" t="s">
        <v>31</v>
      </c>
      <c r="G233" t="s">
        <v>22</v>
      </c>
      <c r="H233" t="s">
        <v>10</v>
      </c>
      <c r="I233" t="s">
        <v>40</v>
      </c>
      <c r="J233" s="3">
        <v>0.341401375016749</v>
      </c>
      <c r="K233" s="3">
        <f t="shared" si="3"/>
        <v>0.11380045833891633</v>
      </c>
    </row>
    <row r="234" spans="1:11" x14ac:dyDescent="0.35">
      <c r="A234" t="s">
        <v>16</v>
      </c>
      <c r="B234" t="s">
        <v>38</v>
      </c>
      <c r="C234" t="s">
        <v>39</v>
      </c>
      <c r="D234" t="s">
        <v>11</v>
      </c>
      <c r="E234" t="s">
        <v>30</v>
      </c>
      <c r="F234" t="s">
        <v>31</v>
      </c>
      <c r="G234" t="s">
        <v>50</v>
      </c>
      <c r="H234" t="s">
        <v>10</v>
      </c>
      <c r="I234" t="s">
        <v>40</v>
      </c>
      <c r="J234" s="3">
        <v>0.65833627883604995</v>
      </c>
      <c r="K234" s="3">
        <f t="shared" si="3"/>
        <v>0.21944542627868333</v>
      </c>
    </row>
    <row r="235" spans="1:11" x14ac:dyDescent="0.35">
      <c r="A235" t="s">
        <v>16</v>
      </c>
      <c r="B235" t="s">
        <v>38</v>
      </c>
      <c r="C235" t="s">
        <v>39</v>
      </c>
      <c r="D235" t="s">
        <v>11</v>
      </c>
      <c r="E235" t="s">
        <v>30</v>
      </c>
      <c r="F235" t="s">
        <v>31</v>
      </c>
      <c r="G235" t="s">
        <v>17</v>
      </c>
      <c r="H235" t="s">
        <v>10</v>
      </c>
      <c r="I235" t="s">
        <v>40</v>
      </c>
      <c r="J235" s="3">
        <v>12.03825664364472</v>
      </c>
      <c r="K235" s="3">
        <f t="shared" si="3"/>
        <v>4.0127522145482404</v>
      </c>
    </row>
    <row r="236" spans="1:11" x14ac:dyDescent="0.35">
      <c r="A236" t="s">
        <v>16</v>
      </c>
      <c r="B236" t="s">
        <v>38</v>
      </c>
      <c r="C236" t="s">
        <v>39</v>
      </c>
      <c r="D236" t="s">
        <v>11</v>
      </c>
      <c r="E236" t="s">
        <v>30</v>
      </c>
      <c r="F236" t="s">
        <v>31</v>
      </c>
      <c r="G236" t="s">
        <v>34</v>
      </c>
      <c r="H236" t="s">
        <v>10</v>
      </c>
      <c r="I236" t="s">
        <v>40</v>
      </c>
      <c r="J236" s="3">
        <v>54.878671303133785</v>
      </c>
      <c r="K236" s="3">
        <f t="shared" si="3"/>
        <v>18.292890434377927</v>
      </c>
    </row>
    <row r="237" spans="1:11" x14ac:dyDescent="0.35">
      <c r="A237" t="s">
        <v>16</v>
      </c>
      <c r="B237" t="s">
        <v>38</v>
      </c>
      <c r="C237" t="s">
        <v>39</v>
      </c>
      <c r="D237" t="s">
        <v>11</v>
      </c>
      <c r="E237" t="s">
        <v>12</v>
      </c>
      <c r="F237" t="s">
        <v>12</v>
      </c>
      <c r="G237" t="s">
        <v>22</v>
      </c>
      <c r="H237" t="s">
        <v>23</v>
      </c>
      <c r="I237" t="s">
        <v>40</v>
      </c>
      <c r="J237" s="3">
        <v>10.972516073387819</v>
      </c>
      <c r="K237" s="3">
        <f t="shared" si="3"/>
        <v>3.6575053577959395</v>
      </c>
    </row>
    <row r="238" spans="1:11" x14ac:dyDescent="0.35">
      <c r="A238" t="s">
        <v>16</v>
      </c>
      <c r="B238" t="s">
        <v>38</v>
      </c>
      <c r="C238" t="s">
        <v>84</v>
      </c>
      <c r="D238" t="s">
        <v>18</v>
      </c>
      <c r="E238" t="s">
        <v>25</v>
      </c>
      <c r="F238" t="s">
        <v>61</v>
      </c>
      <c r="G238" t="s">
        <v>22</v>
      </c>
      <c r="H238" t="s">
        <v>23</v>
      </c>
      <c r="I238" t="s">
        <v>81</v>
      </c>
      <c r="J238" s="3">
        <v>71.624453713062096</v>
      </c>
      <c r="K238" s="3">
        <f t="shared" si="3"/>
        <v>23.874817904354032</v>
      </c>
    </row>
    <row r="239" spans="1:11" x14ac:dyDescent="0.35">
      <c r="A239" t="s">
        <v>16</v>
      </c>
      <c r="B239" t="s">
        <v>38</v>
      </c>
      <c r="C239" t="s">
        <v>84</v>
      </c>
      <c r="D239" t="s">
        <v>18</v>
      </c>
      <c r="E239" t="s">
        <v>19</v>
      </c>
      <c r="F239" t="s">
        <v>20</v>
      </c>
      <c r="G239" t="s">
        <v>22</v>
      </c>
      <c r="H239" t="s">
        <v>23</v>
      </c>
      <c r="I239" t="s">
        <v>78</v>
      </c>
      <c r="J239" s="3">
        <v>5.62763564888344</v>
      </c>
      <c r="K239" s="3">
        <f t="shared" si="3"/>
        <v>1.8758785496278134</v>
      </c>
    </row>
    <row r="240" spans="1:11" x14ac:dyDescent="0.35">
      <c r="A240" t="s">
        <v>16</v>
      </c>
      <c r="B240" t="s">
        <v>38</v>
      </c>
      <c r="C240" t="s">
        <v>84</v>
      </c>
      <c r="D240" t="s">
        <v>18</v>
      </c>
      <c r="E240" t="s">
        <v>19</v>
      </c>
      <c r="F240" t="s">
        <v>28</v>
      </c>
      <c r="G240" t="s">
        <v>22</v>
      </c>
      <c r="H240" t="s">
        <v>23</v>
      </c>
      <c r="I240" t="s">
        <v>78</v>
      </c>
      <c r="J240" s="3">
        <v>50.648720839950997</v>
      </c>
      <c r="K240" s="3">
        <f t="shared" si="3"/>
        <v>16.882906946650333</v>
      </c>
    </row>
    <row r="241" spans="1:11" x14ac:dyDescent="0.35">
      <c r="A241" t="s">
        <v>16</v>
      </c>
      <c r="B241" t="s">
        <v>38</v>
      </c>
      <c r="C241" t="s">
        <v>84</v>
      </c>
      <c r="D241" t="s">
        <v>11</v>
      </c>
      <c r="E241" t="s">
        <v>12</v>
      </c>
      <c r="F241" t="s">
        <v>12</v>
      </c>
      <c r="G241" t="s">
        <v>22</v>
      </c>
      <c r="H241" t="s">
        <v>23</v>
      </c>
      <c r="I241" t="s">
        <v>40</v>
      </c>
      <c r="J241" s="3">
        <v>5.0902940744557696</v>
      </c>
      <c r="K241" s="3">
        <f t="shared" si="3"/>
        <v>1.6967646914852565</v>
      </c>
    </row>
    <row r="242" spans="1:11" x14ac:dyDescent="0.35">
      <c r="A242" t="s">
        <v>16</v>
      </c>
      <c r="B242" t="s">
        <v>38</v>
      </c>
      <c r="C242" t="s">
        <v>45</v>
      </c>
      <c r="D242" t="s">
        <v>11</v>
      </c>
      <c r="E242" t="s">
        <v>30</v>
      </c>
      <c r="F242" t="s">
        <v>35</v>
      </c>
      <c r="G242" t="s">
        <v>34</v>
      </c>
      <c r="H242" t="s">
        <v>10</v>
      </c>
      <c r="I242" t="s">
        <v>85</v>
      </c>
      <c r="J242" s="3">
        <v>10.569313961724299</v>
      </c>
      <c r="K242" s="3">
        <f t="shared" si="3"/>
        <v>3.5231046539080997</v>
      </c>
    </row>
    <row r="243" spans="1:11" x14ac:dyDescent="0.35">
      <c r="A243" t="s">
        <v>16</v>
      </c>
      <c r="B243" t="s">
        <v>38</v>
      </c>
      <c r="C243" t="s">
        <v>45</v>
      </c>
      <c r="D243" t="s">
        <v>11</v>
      </c>
      <c r="E243" t="s">
        <v>30</v>
      </c>
      <c r="F243" t="s">
        <v>35</v>
      </c>
      <c r="G243" t="s">
        <v>34</v>
      </c>
      <c r="H243" t="s">
        <v>10</v>
      </c>
      <c r="I243" t="s">
        <v>81</v>
      </c>
      <c r="J243" s="3">
        <v>0.70687743536868797</v>
      </c>
      <c r="K243" s="3">
        <f t="shared" si="3"/>
        <v>0.23562581178956266</v>
      </c>
    </row>
    <row r="244" spans="1:11" x14ac:dyDescent="0.35">
      <c r="A244" t="s">
        <v>16</v>
      </c>
      <c r="B244" t="s">
        <v>38</v>
      </c>
      <c r="C244" t="s">
        <v>45</v>
      </c>
      <c r="D244" t="s">
        <v>11</v>
      </c>
      <c r="E244" t="s">
        <v>30</v>
      </c>
      <c r="F244" t="s">
        <v>35</v>
      </c>
      <c r="G244" t="s">
        <v>34</v>
      </c>
      <c r="H244" t="s">
        <v>10</v>
      </c>
      <c r="I244" t="s">
        <v>78</v>
      </c>
      <c r="J244" s="3">
        <v>5.6644618802465596E-3</v>
      </c>
      <c r="K244" s="3">
        <f t="shared" si="3"/>
        <v>1.8881539600821865E-3</v>
      </c>
    </row>
    <row r="245" spans="1:11" x14ac:dyDescent="0.35">
      <c r="A245" t="s">
        <v>16</v>
      </c>
      <c r="B245" t="s">
        <v>38</v>
      </c>
      <c r="C245" t="s">
        <v>45</v>
      </c>
      <c r="D245" t="s">
        <v>11</v>
      </c>
      <c r="E245" t="s">
        <v>30</v>
      </c>
      <c r="F245" t="s">
        <v>35</v>
      </c>
      <c r="G245" t="s">
        <v>34</v>
      </c>
      <c r="H245" t="s">
        <v>10</v>
      </c>
      <c r="I245" t="s">
        <v>40</v>
      </c>
      <c r="J245" s="3">
        <v>2.5744516687552199</v>
      </c>
      <c r="K245" s="3">
        <f t="shared" si="3"/>
        <v>0.85815055625173997</v>
      </c>
    </row>
    <row r="246" spans="1:11" x14ac:dyDescent="0.35">
      <c r="A246" t="s">
        <v>16</v>
      </c>
      <c r="B246" t="s">
        <v>41</v>
      </c>
      <c r="C246" t="s">
        <v>45</v>
      </c>
      <c r="D246" t="s">
        <v>11</v>
      </c>
      <c r="E246" t="s">
        <v>30</v>
      </c>
      <c r="F246" t="s">
        <v>35</v>
      </c>
      <c r="G246" t="s">
        <v>34</v>
      </c>
      <c r="H246" t="s">
        <v>10</v>
      </c>
      <c r="I246" t="s">
        <v>85</v>
      </c>
      <c r="J246" s="3">
        <v>1323.7631614768829</v>
      </c>
      <c r="K246" s="3">
        <f t="shared" si="3"/>
        <v>441.25438715896098</v>
      </c>
    </row>
    <row r="247" spans="1:11" x14ac:dyDescent="0.35">
      <c r="A247" t="s">
        <v>16</v>
      </c>
      <c r="B247" t="s">
        <v>41</v>
      </c>
      <c r="C247" t="s">
        <v>45</v>
      </c>
      <c r="D247" t="s">
        <v>11</v>
      </c>
      <c r="E247" t="s">
        <v>30</v>
      </c>
      <c r="F247" t="s">
        <v>35</v>
      </c>
      <c r="G247" t="s">
        <v>34</v>
      </c>
      <c r="H247" t="s">
        <v>10</v>
      </c>
      <c r="I247" t="s">
        <v>81</v>
      </c>
      <c r="J247" s="3">
        <v>1348.8605234453325</v>
      </c>
      <c r="K247" s="3">
        <f t="shared" si="3"/>
        <v>449.6201744817775</v>
      </c>
    </row>
    <row r="248" spans="1:11" x14ac:dyDescent="0.35">
      <c r="A248" t="s">
        <v>16</v>
      </c>
      <c r="B248" t="s">
        <v>41</v>
      </c>
      <c r="C248" t="s">
        <v>45</v>
      </c>
      <c r="D248" t="s">
        <v>11</v>
      </c>
      <c r="E248" t="s">
        <v>30</v>
      </c>
      <c r="F248" t="s">
        <v>35</v>
      </c>
      <c r="G248" t="s">
        <v>34</v>
      </c>
      <c r="H248" t="s">
        <v>10</v>
      </c>
      <c r="I248" t="s">
        <v>78</v>
      </c>
      <c r="J248" s="3">
        <v>4.2592031254774501E-3</v>
      </c>
      <c r="K248" s="3">
        <f t="shared" si="3"/>
        <v>1.41973437515915E-3</v>
      </c>
    </row>
    <row r="249" spans="1:11" x14ac:dyDescent="0.35">
      <c r="A249" t="s">
        <v>16</v>
      </c>
      <c r="B249" t="s">
        <v>41</v>
      </c>
      <c r="C249" t="s">
        <v>45</v>
      </c>
      <c r="D249" t="s">
        <v>11</v>
      </c>
      <c r="E249" t="s">
        <v>30</v>
      </c>
      <c r="F249" t="s">
        <v>35</v>
      </c>
      <c r="G249" t="s">
        <v>34</v>
      </c>
      <c r="H249" t="s">
        <v>10</v>
      </c>
      <c r="I249" t="s">
        <v>40</v>
      </c>
      <c r="J249" s="3">
        <v>1.93577304001165</v>
      </c>
      <c r="K249" s="3">
        <f t="shared" si="3"/>
        <v>0.64525768000388328</v>
      </c>
    </row>
    <row r="250" spans="1:11" x14ac:dyDescent="0.35">
      <c r="A250" t="s">
        <v>16</v>
      </c>
      <c r="B250" t="s">
        <v>41</v>
      </c>
      <c r="C250" t="s">
        <v>45</v>
      </c>
      <c r="D250" t="s">
        <v>11</v>
      </c>
      <c r="E250" t="s">
        <v>30</v>
      </c>
      <c r="F250" t="s">
        <v>65</v>
      </c>
      <c r="G250" t="s">
        <v>50</v>
      </c>
      <c r="H250" t="s">
        <v>10</v>
      </c>
      <c r="I250" t="s">
        <v>85</v>
      </c>
      <c r="J250" s="3">
        <v>1034.50747497417</v>
      </c>
      <c r="K250" s="3">
        <f t="shared" si="3"/>
        <v>344.83582499138998</v>
      </c>
    </row>
    <row r="251" spans="1:11" x14ac:dyDescent="0.35">
      <c r="A251" t="s">
        <v>16</v>
      </c>
      <c r="B251" t="s">
        <v>46</v>
      </c>
      <c r="C251" t="s">
        <v>45</v>
      </c>
      <c r="D251" t="s">
        <v>11</v>
      </c>
      <c r="E251" t="s">
        <v>30</v>
      </c>
      <c r="F251" t="s">
        <v>67</v>
      </c>
      <c r="G251" t="s">
        <v>22</v>
      </c>
      <c r="H251" t="s">
        <v>23</v>
      </c>
      <c r="I251" t="s">
        <v>81</v>
      </c>
      <c r="J251" s="3">
        <v>503.37302917739697</v>
      </c>
      <c r="K251" s="3">
        <f t="shared" si="3"/>
        <v>167.791009725799</v>
      </c>
    </row>
    <row r="252" spans="1:11" x14ac:dyDescent="0.35">
      <c r="A252" t="s">
        <v>16</v>
      </c>
      <c r="B252" t="s">
        <v>46</v>
      </c>
      <c r="C252" t="s">
        <v>45</v>
      </c>
      <c r="D252" t="s">
        <v>11</v>
      </c>
      <c r="E252" t="s">
        <v>30</v>
      </c>
      <c r="F252" t="s">
        <v>67</v>
      </c>
      <c r="G252" t="s">
        <v>22</v>
      </c>
      <c r="H252" t="s">
        <v>23</v>
      </c>
      <c r="I252" t="s">
        <v>40</v>
      </c>
      <c r="J252" s="3">
        <v>9.2743125918309897</v>
      </c>
      <c r="K252" s="3">
        <f t="shared" si="3"/>
        <v>3.0914375306103299</v>
      </c>
    </row>
    <row r="253" spans="1:11" x14ac:dyDescent="0.35">
      <c r="A253" t="s">
        <v>16</v>
      </c>
      <c r="B253" t="s">
        <v>46</v>
      </c>
      <c r="C253" t="s">
        <v>59</v>
      </c>
      <c r="D253" t="s">
        <v>11</v>
      </c>
      <c r="E253" t="s">
        <v>30</v>
      </c>
      <c r="F253" t="s">
        <v>67</v>
      </c>
      <c r="G253" t="s">
        <v>22</v>
      </c>
      <c r="H253" t="s">
        <v>23</v>
      </c>
      <c r="I253" t="s">
        <v>81</v>
      </c>
      <c r="J253" s="3">
        <v>404.83261839713299</v>
      </c>
      <c r="K253" s="3">
        <f t="shared" si="3"/>
        <v>134.94420613237767</v>
      </c>
    </row>
    <row r="254" spans="1:11" x14ac:dyDescent="0.35">
      <c r="A254" t="s">
        <v>16</v>
      </c>
      <c r="B254" t="s">
        <v>46</v>
      </c>
      <c r="C254" t="s">
        <v>59</v>
      </c>
      <c r="D254" t="s">
        <v>11</v>
      </c>
      <c r="E254" t="s">
        <v>30</v>
      </c>
      <c r="F254" t="s">
        <v>67</v>
      </c>
      <c r="G254" t="s">
        <v>22</v>
      </c>
      <c r="H254" t="s">
        <v>23</v>
      </c>
      <c r="I254" t="s">
        <v>40</v>
      </c>
      <c r="J254" s="3">
        <v>7.4587711950321198</v>
      </c>
      <c r="K254" s="3">
        <f t="shared" si="3"/>
        <v>2.4862570650107068</v>
      </c>
    </row>
    <row r="255" spans="1:11" x14ac:dyDescent="0.35">
      <c r="A255" t="s">
        <v>16</v>
      </c>
      <c r="B255" t="s">
        <v>46</v>
      </c>
      <c r="C255" t="s">
        <v>59</v>
      </c>
      <c r="D255" t="s">
        <v>11</v>
      </c>
      <c r="E255" t="s">
        <v>12</v>
      </c>
      <c r="F255" t="s">
        <v>12</v>
      </c>
      <c r="G255" t="s">
        <v>34</v>
      </c>
      <c r="H255" t="s">
        <v>10</v>
      </c>
      <c r="I255" t="s">
        <v>40</v>
      </c>
      <c r="J255" s="3">
        <v>4.3380200164045304</v>
      </c>
      <c r="K255" s="3">
        <f t="shared" si="3"/>
        <v>1.4460066721348435</v>
      </c>
    </row>
    <row r="256" spans="1:11" x14ac:dyDescent="0.35">
      <c r="A256" t="s">
        <v>90</v>
      </c>
      <c r="B256" t="s">
        <v>36</v>
      </c>
      <c r="C256" t="s">
        <v>45</v>
      </c>
      <c r="D256" t="s">
        <v>11</v>
      </c>
      <c r="E256" t="s">
        <v>30</v>
      </c>
      <c r="F256" t="s">
        <v>65</v>
      </c>
      <c r="G256" t="s">
        <v>33</v>
      </c>
      <c r="H256" t="s">
        <v>10</v>
      </c>
      <c r="I256" t="s">
        <v>81</v>
      </c>
      <c r="J256" s="3">
        <v>3.2392773690590437</v>
      </c>
      <c r="K256" s="3">
        <f t="shared" si="3"/>
        <v>1.0797591230196812</v>
      </c>
    </row>
    <row r="257" spans="1:11" x14ac:dyDescent="0.35">
      <c r="A257" t="s">
        <v>90</v>
      </c>
      <c r="B257" t="s">
        <v>36</v>
      </c>
      <c r="C257" t="s">
        <v>45</v>
      </c>
      <c r="D257" t="s">
        <v>11</v>
      </c>
      <c r="E257" t="s">
        <v>30</v>
      </c>
      <c r="F257" t="s">
        <v>65</v>
      </c>
      <c r="G257" t="s">
        <v>9</v>
      </c>
      <c r="H257" t="s">
        <v>10</v>
      </c>
      <c r="I257" t="s">
        <v>81</v>
      </c>
      <c r="J257" s="3">
        <v>5.3042050146199813</v>
      </c>
      <c r="K257" s="3">
        <f t="shared" si="3"/>
        <v>1.7680683382066604</v>
      </c>
    </row>
    <row r="258" spans="1:11" x14ac:dyDescent="0.35">
      <c r="A258" t="s">
        <v>90</v>
      </c>
      <c r="B258" t="s">
        <v>36</v>
      </c>
      <c r="C258" t="s">
        <v>45</v>
      </c>
      <c r="D258" t="s">
        <v>11</v>
      </c>
      <c r="E258" t="s">
        <v>30</v>
      </c>
      <c r="F258" t="s">
        <v>65</v>
      </c>
      <c r="G258" t="s">
        <v>29</v>
      </c>
      <c r="H258" t="s">
        <v>10</v>
      </c>
      <c r="I258" t="s">
        <v>81</v>
      </c>
      <c r="J258" s="3">
        <v>3.4650408346301451</v>
      </c>
      <c r="K258" s="3">
        <f t="shared" si="3"/>
        <v>1.1550136115433818</v>
      </c>
    </row>
    <row r="259" spans="1:11" x14ac:dyDescent="0.35">
      <c r="A259" t="s">
        <v>90</v>
      </c>
      <c r="B259" t="s">
        <v>36</v>
      </c>
      <c r="C259" t="s">
        <v>45</v>
      </c>
      <c r="D259" t="s">
        <v>11</v>
      </c>
      <c r="E259" t="s">
        <v>30</v>
      </c>
      <c r="F259" t="s">
        <v>65</v>
      </c>
      <c r="G259" t="s">
        <v>21</v>
      </c>
      <c r="H259" t="s">
        <v>10</v>
      </c>
      <c r="I259" t="s">
        <v>81</v>
      </c>
      <c r="J259" s="3">
        <v>1.8005238638557255</v>
      </c>
      <c r="K259" s="3">
        <f t="shared" ref="K259:K322" si="4">J259/3</f>
        <v>0.60017462128524179</v>
      </c>
    </row>
    <row r="260" spans="1:11" x14ac:dyDescent="0.35">
      <c r="A260" t="s">
        <v>90</v>
      </c>
      <c r="B260" t="s">
        <v>36</v>
      </c>
      <c r="C260" t="s">
        <v>45</v>
      </c>
      <c r="D260" t="s">
        <v>11</v>
      </c>
      <c r="E260" t="s">
        <v>30</v>
      </c>
      <c r="F260" t="s">
        <v>65</v>
      </c>
      <c r="G260" t="s">
        <v>32</v>
      </c>
      <c r="H260" t="s">
        <v>10</v>
      </c>
      <c r="I260" t="s">
        <v>81</v>
      </c>
      <c r="J260" s="3">
        <v>0.81224433320299638</v>
      </c>
      <c r="K260" s="3">
        <f t="shared" si="4"/>
        <v>0.27074811106766544</v>
      </c>
    </row>
    <row r="261" spans="1:11" x14ac:dyDescent="0.35">
      <c r="A261" t="s">
        <v>90</v>
      </c>
      <c r="B261" t="s">
        <v>36</v>
      </c>
      <c r="C261" t="s">
        <v>45</v>
      </c>
      <c r="D261" t="s">
        <v>11</v>
      </c>
      <c r="E261" t="s">
        <v>30</v>
      </c>
      <c r="F261" t="s">
        <v>65</v>
      </c>
      <c r="G261" t="s">
        <v>64</v>
      </c>
      <c r="H261" t="s">
        <v>10</v>
      </c>
      <c r="I261" t="s">
        <v>81</v>
      </c>
      <c r="J261" s="3">
        <v>2.2819005189809358</v>
      </c>
      <c r="K261" s="3">
        <f t="shared" si="4"/>
        <v>0.76063350632697857</v>
      </c>
    </row>
    <row r="262" spans="1:11" x14ac:dyDescent="0.35">
      <c r="A262" t="s">
        <v>90</v>
      </c>
      <c r="B262" t="s">
        <v>36</v>
      </c>
      <c r="C262" t="s">
        <v>45</v>
      </c>
      <c r="D262" t="s">
        <v>11</v>
      </c>
      <c r="E262" t="s">
        <v>30</v>
      </c>
      <c r="F262" t="s">
        <v>65</v>
      </c>
      <c r="G262" t="s">
        <v>22</v>
      </c>
      <c r="H262" t="s">
        <v>10</v>
      </c>
      <c r="I262" t="s">
        <v>81</v>
      </c>
      <c r="J262" s="3">
        <v>1.3897750698062621</v>
      </c>
      <c r="K262" s="3">
        <f t="shared" si="4"/>
        <v>0.46325835660208736</v>
      </c>
    </row>
    <row r="263" spans="1:11" x14ac:dyDescent="0.35">
      <c r="A263" t="s">
        <v>90</v>
      </c>
      <c r="B263" t="s">
        <v>36</v>
      </c>
      <c r="C263" t="s">
        <v>45</v>
      </c>
      <c r="D263" t="s">
        <v>11</v>
      </c>
      <c r="E263" t="s">
        <v>30</v>
      </c>
      <c r="F263" t="s">
        <v>65</v>
      </c>
      <c r="G263" t="s">
        <v>17</v>
      </c>
      <c r="H263" t="s">
        <v>10</v>
      </c>
      <c r="I263" t="s">
        <v>81</v>
      </c>
      <c r="J263" s="3">
        <v>10.38152979152634</v>
      </c>
      <c r="K263" s="3">
        <f t="shared" si="4"/>
        <v>3.4605099305087799</v>
      </c>
    </row>
    <row r="264" spans="1:11" x14ac:dyDescent="0.35">
      <c r="A264" t="s">
        <v>90</v>
      </c>
      <c r="B264" t="s">
        <v>36</v>
      </c>
      <c r="C264" t="s">
        <v>45</v>
      </c>
      <c r="D264" t="s">
        <v>11</v>
      </c>
      <c r="E264" t="s">
        <v>30</v>
      </c>
      <c r="F264" t="s">
        <v>65</v>
      </c>
      <c r="G264" t="s">
        <v>34</v>
      </c>
      <c r="H264" t="s">
        <v>10</v>
      </c>
      <c r="I264" t="s">
        <v>81</v>
      </c>
      <c r="J264" s="3">
        <v>12.274650019891606</v>
      </c>
      <c r="K264" s="3">
        <f t="shared" si="4"/>
        <v>4.091550006630535</v>
      </c>
    </row>
    <row r="265" spans="1:11" x14ac:dyDescent="0.35">
      <c r="A265" t="s">
        <v>90</v>
      </c>
      <c r="B265" t="s">
        <v>36</v>
      </c>
      <c r="C265" t="s">
        <v>45</v>
      </c>
      <c r="D265" t="s">
        <v>11</v>
      </c>
      <c r="E265" t="s">
        <v>12</v>
      </c>
      <c r="F265" t="s">
        <v>12</v>
      </c>
      <c r="G265" t="s">
        <v>22</v>
      </c>
      <c r="H265" t="s">
        <v>23</v>
      </c>
      <c r="I265" t="s">
        <v>74</v>
      </c>
      <c r="J265" s="3">
        <v>13245.940716119816</v>
      </c>
      <c r="K265" s="3">
        <f t="shared" si="4"/>
        <v>4415.3135720399387</v>
      </c>
    </row>
    <row r="266" spans="1:11" x14ac:dyDescent="0.35">
      <c r="A266" t="s">
        <v>90</v>
      </c>
      <c r="B266" t="s">
        <v>36</v>
      </c>
      <c r="C266" t="s">
        <v>45</v>
      </c>
      <c r="D266" t="s">
        <v>11</v>
      </c>
      <c r="E266" t="s">
        <v>12</v>
      </c>
      <c r="F266" t="s">
        <v>12</v>
      </c>
      <c r="G266" t="s">
        <v>50</v>
      </c>
      <c r="H266" t="s">
        <v>10</v>
      </c>
      <c r="I266" t="s">
        <v>40</v>
      </c>
      <c r="J266" s="3">
        <v>0.54644162695956999</v>
      </c>
      <c r="K266" s="3">
        <f t="shared" si="4"/>
        <v>0.18214720898652334</v>
      </c>
    </row>
    <row r="267" spans="1:11" x14ac:dyDescent="0.35">
      <c r="A267" t="s">
        <v>90</v>
      </c>
      <c r="B267" t="s">
        <v>36</v>
      </c>
      <c r="C267" t="s">
        <v>45</v>
      </c>
      <c r="D267" t="s">
        <v>11</v>
      </c>
      <c r="E267" t="s">
        <v>12</v>
      </c>
      <c r="F267" t="s">
        <v>12</v>
      </c>
      <c r="G267" t="s">
        <v>17</v>
      </c>
      <c r="H267" t="s">
        <v>10</v>
      </c>
      <c r="I267" t="s">
        <v>40</v>
      </c>
      <c r="J267" s="3">
        <v>1.4087625728833786</v>
      </c>
      <c r="K267" s="3">
        <f t="shared" si="4"/>
        <v>0.46958752429445955</v>
      </c>
    </row>
    <row r="268" spans="1:11" x14ac:dyDescent="0.35">
      <c r="A268" t="s">
        <v>90</v>
      </c>
      <c r="B268" t="s">
        <v>36</v>
      </c>
      <c r="C268" t="s">
        <v>45</v>
      </c>
      <c r="D268" t="s">
        <v>11</v>
      </c>
      <c r="E268" t="s">
        <v>12</v>
      </c>
      <c r="F268" t="s">
        <v>12</v>
      </c>
      <c r="G268" t="s">
        <v>34</v>
      </c>
      <c r="H268" t="s">
        <v>10</v>
      </c>
      <c r="I268" t="s">
        <v>40</v>
      </c>
      <c r="J268" s="3">
        <v>0.34914505006067198</v>
      </c>
      <c r="K268" s="3">
        <f t="shared" si="4"/>
        <v>0.11638168335355732</v>
      </c>
    </row>
    <row r="269" spans="1:11" x14ac:dyDescent="0.35">
      <c r="A269" t="s">
        <v>90</v>
      </c>
      <c r="B269" t="s">
        <v>36</v>
      </c>
      <c r="C269" t="s">
        <v>51</v>
      </c>
      <c r="D269" t="s">
        <v>18</v>
      </c>
      <c r="E269" t="s">
        <v>25</v>
      </c>
      <c r="F269" t="s">
        <v>26</v>
      </c>
      <c r="G269" t="s">
        <v>22</v>
      </c>
      <c r="H269" t="s">
        <v>23</v>
      </c>
      <c r="I269" t="s">
        <v>81</v>
      </c>
      <c r="J269" s="3">
        <v>5948.6814992788195</v>
      </c>
      <c r="K269" s="3">
        <f t="shared" si="4"/>
        <v>1982.8938330929398</v>
      </c>
    </row>
    <row r="270" spans="1:11" x14ac:dyDescent="0.35">
      <c r="A270" t="s">
        <v>90</v>
      </c>
      <c r="B270" t="s">
        <v>36</v>
      </c>
      <c r="C270" t="s">
        <v>51</v>
      </c>
      <c r="D270" t="s">
        <v>18</v>
      </c>
      <c r="E270" t="s">
        <v>25</v>
      </c>
      <c r="F270" t="s">
        <v>26</v>
      </c>
      <c r="G270" t="s">
        <v>22</v>
      </c>
      <c r="H270" t="s">
        <v>23</v>
      </c>
      <c r="I270" t="s">
        <v>78</v>
      </c>
      <c r="J270" s="3">
        <v>264.126852987115</v>
      </c>
      <c r="K270" s="3">
        <f t="shared" si="4"/>
        <v>88.042284329038338</v>
      </c>
    </row>
    <row r="271" spans="1:11" x14ac:dyDescent="0.35">
      <c r="A271" t="s">
        <v>90</v>
      </c>
      <c r="B271" t="s">
        <v>36</v>
      </c>
      <c r="C271" t="s">
        <v>51</v>
      </c>
      <c r="D271" t="s">
        <v>11</v>
      </c>
      <c r="E271" t="s">
        <v>30</v>
      </c>
      <c r="F271" t="s">
        <v>35</v>
      </c>
      <c r="G271" t="s">
        <v>34</v>
      </c>
      <c r="H271" t="s">
        <v>10</v>
      </c>
      <c r="I271" t="s">
        <v>78</v>
      </c>
      <c r="J271" s="3">
        <v>708.06000309000001</v>
      </c>
      <c r="K271" s="3">
        <f t="shared" si="4"/>
        <v>236.02000103</v>
      </c>
    </row>
    <row r="272" spans="1:11" x14ac:dyDescent="0.35">
      <c r="A272" t="s">
        <v>90</v>
      </c>
      <c r="B272" t="s">
        <v>36</v>
      </c>
      <c r="C272" t="s">
        <v>37</v>
      </c>
      <c r="D272" t="s">
        <v>11</v>
      </c>
      <c r="E272" t="s">
        <v>12</v>
      </c>
      <c r="F272" t="s">
        <v>12</v>
      </c>
      <c r="G272" t="s">
        <v>32</v>
      </c>
      <c r="H272" t="s">
        <v>10</v>
      </c>
      <c r="I272" t="s">
        <v>40</v>
      </c>
      <c r="J272" s="3">
        <v>13.53875676266059</v>
      </c>
      <c r="K272" s="3">
        <f t="shared" si="4"/>
        <v>4.5129189208868636</v>
      </c>
    </row>
    <row r="273" spans="1:11" x14ac:dyDescent="0.35">
      <c r="A273" t="s">
        <v>90</v>
      </c>
      <c r="B273" t="s">
        <v>36</v>
      </c>
      <c r="C273" t="s">
        <v>37</v>
      </c>
      <c r="D273" t="s">
        <v>11</v>
      </c>
      <c r="E273" t="s">
        <v>12</v>
      </c>
      <c r="F273" t="s">
        <v>12</v>
      </c>
      <c r="G273" t="s">
        <v>50</v>
      </c>
      <c r="H273" t="s">
        <v>10</v>
      </c>
      <c r="I273" t="s">
        <v>40</v>
      </c>
      <c r="J273" s="3">
        <v>1.921936971112912</v>
      </c>
      <c r="K273" s="3">
        <f t="shared" si="4"/>
        <v>0.64064565703763732</v>
      </c>
    </row>
    <row r="274" spans="1:11" x14ac:dyDescent="0.35">
      <c r="A274" t="s">
        <v>90</v>
      </c>
      <c r="B274" t="s">
        <v>36</v>
      </c>
      <c r="C274" t="s">
        <v>37</v>
      </c>
      <c r="D274" t="s">
        <v>11</v>
      </c>
      <c r="E274" t="s">
        <v>12</v>
      </c>
      <c r="F274" t="s">
        <v>12</v>
      </c>
      <c r="G274" t="s">
        <v>34</v>
      </c>
      <c r="H274" t="s">
        <v>10</v>
      </c>
      <c r="I274" t="s">
        <v>40</v>
      </c>
      <c r="J274" s="3">
        <v>0.63189821826247028</v>
      </c>
      <c r="K274" s="3">
        <f t="shared" si="4"/>
        <v>0.21063273942082342</v>
      </c>
    </row>
    <row r="275" spans="1:11" x14ac:dyDescent="0.35">
      <c r="A275" t="s">
        <v>90</v>
      </c>
      <c r="B275" t="s">
        <v>36</v>
      </c>
      <c r="C275" t="s">
        <v>62</v>
      </c>
      <c r="D275" t="s">
        <v>11</v>
      </c>
      <c r="E275" t="s">
        <v>30</v>
      </c>
      <c r="F275" t="s">
        <v>31</v>
      </c>
      <c r="G275" t="s">
        <v>9</v>
      </c>
      <c r="H275" t="s">
        <v>10</v>
      </c>
      <c r="I275" t="s">
        <v>40</v>
      </c>
      <c r="J275" s="3">
        <v>6.410686593838733</v>
      </c>
      <c r="K275" s="3">
        <f t="shared" si="4"/>
        <v>2.1368955312795777</v>
      </c>
    </row>
    <row r="276" spans="1:11" x14ac:dyDescent="0.35">
      <c r="A276" t="s">
        <v>90</v>
      </c>
      <c r="B276" t="s">
        <v>36</v>
      </c>
      <c r="C276" t="s">
        <v>62</v>
      </c>
      <c r="D276" t="s">
        <v>11</v>
      </c>
      <c r="E276" t="s">
        <v>30</v>
      </c>
      <c r="F276" t="s">
        <v>31</v>
      </c>
      <c r="G276" t="s">
        <v>29</v>
      </c>
      <c r="H276" t="s">
        <v>10</v>
      </c>
      <c r="I276" t="s">
        <v>40</v>
      </c>
      <c r="J276" s="3">
        <v>0.24969952475147633</v>
      </c>
      <c r="K276" s="3">
        <f t="shared" si="4"/>
        <v>8.3233174917158773E-2</v>
      </c>
    </row>
    <row r="277" spans="1:11" x14ac:dyDescent="0.35">
      <c r="A277" t="s">
        <v>90</v>
      </c>
      <c r="B277" t="s">
        <v>36</v>
      </c>
      <c r="C277" t="s">
        <v>62</v>
      </c>
      <c r="D277" t="s">
        <v>11</v>
      </c>
      <c r="E277" t="s">
        <v>30</v>
      </c>
      <c r="F277" t="s">
        <v>31</v>
      </c>
      <c r="G277" t="s">
        <v>32</v>
      </c>
      <c r="H277" t="s">
        <v>10</v>
      </c>
      <c r="I277" t="s">
        <v>40</v>
      </c>
      <c r="J277" s="3">
        <v>0.65706802652292684</v>
      </c>
      <c r="K277" s="3">
        <f t="shared" si="4"/>
        <v>0.21902267550764229</v>
      </c>
    </row>
    <row r="278" spans="1:11" x14ac:dyDescent="0.35">
      <c r="A278" t="s">
        <v>90</v>
      </c>
      <c r="B278" t="s">
        <v>36</v>
      </c>
      <c r="C278" t="s">
        <v>62</v>
      </c>
      <c r="D278" t="s">
        <v>11</v>
      </c>
      <c r="E278" t="s">
        <v>30</v>
      </c>
      <c r="F278" t="s">
        <v>31</v>
      </c>
      <c r="G278" t="s">
        <v>64</v>
      </c>
      <c r="H278" t="s">
        <v>10</v>
      </c>
      <c r="I278" t="s">
        <v>40</v>
      </c>
      <c r="J278" s="3">
        <v>0.14413105097922183</v>
      </c>
      <c r="K278" s="3">
        <f t="shared" si="4"/>
        <v>4.8043683659740606E-2</v>
      </c>
    </row>
    <row r="279" spans="1:11" x14ac:dyDescent="0.35">
      <c r="A279" t="s">
        <v>90</v>
      </c>
      <c r="B279" t="s">
        <v>36</v>
      </c>
      <c r="C279" t="s">
        <v>62</v>
      </c>
      <c r="D279" t="s">
        <v>11</v>
      </c>
      <c r="E279" t="s">
        <v>30</v>
      </c>
      <c r="F279" t="s">
        <v>31</v>
      </c>
      <c r="G279" t="s">
        <v>22</v>
      </c>
      <c r="H279" t="s">
        <v>10</v>
      </c>
      <c r="I279" t="s">
        <v>40</v>
      </c>
      <c r="J279" s="3">
        <v>0.12402928200963186</v>
      </c>
      <c r="K279" s="3">
        <f t="shared" si="4"/>
        <v>4.1343094003210616E-2</v>
      </c>
    </row>
    <row r="280" spans="1:11" x14ac:dyDescent="0.35">
      <c r="A280" t="s">
        <v>90</v>
      </c>
      <c r="B280" t="s">
        <v>36</v>
      </c>
      <c r="C280" t="s">
        <v>62</v>
      </c>
      <c r="D280" t="s">
        <v>11</v>
      </c>
      <c r="E280" t="s">
        <v>30</v>
      </c>
      <c r="F280" t="s">
        <v>31</v>
      </c>
      <c r="G280" t="s">
        <v>50</v>
      </c>
      <c r="H280" t="s">
        <v>10</v>
      </c>
      <c r="I280" t="s">
        <v>40</v>
      </c>
      <c r="J280" s="3">
        <v>0.23917002671979148</v>
      </c>
      <c r="K280" s="3">
        <f t="shared" si="4"/>
        <v>7.9723342239930495E-2</v>
      </c>
    </row>
    <row r="281" spans="1:11" x14ac:dyDescent="0.35">
      <c r="A281" t="s">
        <v>90</v>
      </c>
      <c r="B281" t="s">
        <v>36</v>
      </c>
      <c r="C281" t="s">
        <v>62</v>
      </c>
      <c r="D281" t="s">
        <v>11</v>
      </c>
      <c r="E281" t="s">
        <v>30</v>
      </c>
      <c r="F281" t="s">
        <v>31</v>
      </c>
      <c r="G281" t="s">
        <v>17</v>
      </c>
      <c r="H281" t="s">
        <v>10</v>
      </c>
      <c r="I281" t="s">
        <v>40</v>
      </c>
      <c r="J281" s="3">
        <v>4.3734338447984378</v>
      </c>
      <c r="K281" s="3">
        <f t="shared" si="4"/>
        <v>1.4578112815994793</v>
      </c>
    </row>
    <row r="282" spans="1:11" x14ac:dyDescent="0.35">
      <c r="A282" t="s">
        <v>90</v>
      </c>
      <c r="B282" t="s">
        <v>36</v>
      </c>
      <c r="C282" t="s">
        <v>62</v>
      </c>
      <c r="D282" t="s">
        <v>11</v>
      </c>
      <c r="E282" t="s">
        <v>30</v>
      </c>
      <c r="F282" t="s">
        <v>31</v>
      </c>
      <c r="G282" t="s">
        <v>34</v>
      </c>
      <c r="H282" t="s">
        <v>10</v>
      </c>
      <c r="I282" t="s">
        <v>40</v>
      </c>
      <c r="J282" s="3">
        <v>19.937125909456295</v>
      </c>
      <c r="K282" s="3">
        <f t="shared" si="4"/>
        <v>6.6457086364854314</v>
      </c>
    </row>
    <row r="283" spans="1:11" x14ac:dyDescent="0.35">
      <c r="A283" t="s">
        <v>90</v>
      </c>
      <c r="B283" t="s">
        <v>48</v>
      </c>
      <c r="C283" t="s">
        <v>71</v>
      </c>
      <c r="D283" t="s">
        <v>18</v>
      </c>
      <c r="E283" t="s">
        <v>25</v>
      </c>
      <c r="F283" t="s">
        <v>26</v>
      </c>
      <c r="G283" t="s">
        <v>22</v>
      </c>
      <c r="H283" t="s">
        <v>23</v>
      </c>
      <c r="I283" t="s">
        <v>81</v>
      </c>
      <c r="J283" s="3">
        <v>14.344031921874</v>
      </c>
      <c r="K283" s="3">
        <f t="shared" si="4"/>
        <v>4.7813439739580001</v>
      </c>
    </row>
    <row r="284" spans="1:11" x14ac:dyDescent="0.35">
      <c r="A284" t="s">
        <v>90</v>
      </c>
      <c r="B284" t="s">
        <v>48</v>
      </c>
      <c r="C284" t="s">
        <v>71</v>
      </c>
      <c r="D284" t="s">
        <v>11</v>
      </c>
      <c r="E284" t="s">
        <v>30</v>
      </c>
      <c r="F284" t="s">
        <v>35</v>
      </c>
      <c r="G284" t="s">
        <v>34</v>
      </c>
      <c r="H284" t="s">
        <v>10</v>
      </c>
      <c r="I284" t="s">
        <v>85</v>
      </c>
      <c r="J284" s="3">
        <v>0.16267103004383501</v>
      </c>
      <c r="K284" s="3">
        <f t="shared" si="4"/>
        <v>5.4223676681278338E-2</v>
      </c>
    </row>
    <row r="285" spans="1:11" x14ac:dyDescent="0.35">
      <c r="A285" t="s">
        <v>90</v>
      </c>
      <c r="B285" t="s">
        <v>48</v>
      </c>
      <c r="C285" t="s">
        <v>71</v>
      </c>
      <c r="D285" t="s">
        <v>11</v>
      </c>
      <c r="E285" t="s">
        <v>30</v>
      </c>
      <c r="F285" t="s">
        <v>35</v>
      </c>
      <c r="G285" t="s">
        <v>34</v>
      </c>
      <c r="H285" t="s">
        <v>10</v>
      </c>
      <c r="I285" t="s">
        <v>81</v>
      </c>
      <c r="J285" s="3">
        <v>1.0879464924836121E-2</v>
      </c>
      <c r="K285" s="3">
        <f t="shared" si="4"/>
        <v>3.626488308278707E-3</v>
      </c>
    </row>
    <row r="286" spans="1:11" x14ac:dyDescent="0.35">
      <c r="A286" t="s">
        <v>90</v>
      </c>
      <c r="B286" t="s">
        <v>48</v>
      </c>
      <c r="C286" t="s">
        <v>71</v>
      </c>
      <c r="D286" t="s">
        <v>11</v>
      </c>
      <c r="E286" t="s">
        <v>30</v>
      </c>
      <c r="F286" t="s">
        <v>35</v>
      </c>
      <c r="G286" t="s">
        <v>34</v>
      </c>
      <c r="H286" t="s">
        <v>10</v>
      </c>
      <c r="I286" t="s">
        <v>78</v>
      </c>
      <c r="J286" s="3">
        <v>8.7181046190808995E-5</v>
      </c>
      <c r="K286" s="3">
        <f t="shared" si="4"/>
        <v>2.9060348730269664E-5</v>
      </c>
    </row>
    <row r="287" spans="1:11" x14ac:dyDescent="0.35">
      <c r="A287" t="s">
        <v>90</v>
      </c>
      <c r="B287" t="s">
        <v>48</v>
      </c>
      <c r="C287" t="s">
        <v>71</v>
      </c>
      <c r="D287" t="s">
        <v>11</v>
      </c>
      <c r="E287" t="s">
        <v>30</v>
      </c>
      <c r="F287" t="s">
        <v>35</v>
      </c>
      <c r="G287" t="s">
        <v>34</v>
      </c>
      <c r="H287" t="s">
        <v>10</v>
      </c>
      <c r="I287" t="s">
        <v>40</v>
      </c>
      <c r="J287" s="3">
        <v>3.9623073576116601E-2</v>
      </c>
      <c r="K287" s="3">
        <f t="shared" si="4"/>
        <v>1.3207691192038866E-2</v>
      </c>
    </row>
    <row r="288" spans="1:11" x14ac:dyDescent="0.35">
      <c r="A288" t="s">
        <v>90</v>
      </c>
      <c r="B288" t="s">
        <v>48</v>
      </c>
      <c r="C288" t="s">
        <v>71</v>
      </c>
      <c r="D288" t="s">
        <v>11</v>
      </c>
      <c r="E288" t="s">
        <v>12</v>
      </c>
      <c r="F288" t="s">
        <v>12</v>
      </c>
      <c r="G288" t="s">
        <v>22</v>
      </c>
      <c r="H288" t="s">
        <v>23</v>
      </c>
      <c r="I288" t="s">
        <v>74</v>
      </c>
      <c r="J288" s="3">
        <v>387.89339227914257</v>
      </c>
      <c r="K288" s="3">
        <f t="shared" si="4"/>
        <v>129.29779742638087</v>
      </c>
    </row>
    <row r="289" spans="1:11" x14ac:dyDescent="0.35">
      <c r="A289" t="s">
        <v>90</v>
      </c>
      <c r="B289" t="s">
        <v>48</v>
      </c>
      <c r="C289" t="s">
        <v>76</v>
      </c>
      <c r="D289" t="s">
        <v>11</v>
      </c>
      <c r="E289" t="s">
        <v>12</v>
      </c>
      <c r="F289" t="s">
        <v>12</v>
      </c>
      <c r="G289" t="s">
        <v>22</v>
      </c>
      <c r="H289" t="s">
        <v>23</v>
      </c>
      <c r="I289" t="s">
        <v>74</v>
      </c>
      <c r="J289" s="3">
        <v>171.02506066705899</v>
      </c>
      <c r="K289" s="3">
        <f t="shared" si="4"/>
        <v>57.008353555686334</v>
      </c>
    </row>
    <row r="290" spans="1:11" x14ac:dyDescent="0.35">
      <c r="A290" t="s">
        <v>90</v>
      </c>
      <c r="B290" t="s">
        <v>48</v>
      </c>
      <c r="C290" t="s">
        <v>54</v>
      </c>
      <c r="D290" t="s">
        <v>11</v>
      </c>
      <c r="E290" t="s">
        <v>12</v>
      </c>
      <c r="F290" t="s">
        <v>12</v>
      </c>
      <c r="G290" t="s">
        <v>34</v>
      </c>
      <c r="H290" t="s">
        <v>10</v>
      </c>
      <c r="I290" t="s">
        <v>40</v>
      </c>
      <c r="J290" s="3">
        <v>2.5370843392931102</v>
      </c>
      <c r="K290" s="3">
        <f t="shared" si="4"/>
        <v>0.84569477976437002</v>
      </c>
    </row>
    <row r="291" spans="1:11" x14ac:dyDescent="0.35">
      <c r="A291" t="s">
        <v>90</v>
      </c>
      <c r="B291" t="s">
        <v>48</v>
      </c>
      <c r="C291" t="s">
        <v>72</v>
      </c>
      <c r="D291" t="s">
        <v>18</v>
      </c>
      <c r="E291" t="s">
        <v>25</v>
      </c>
      <c r="F291" t="s">
        <v>80</v>
      </c>
      <c r="G291" t="s">
        <v>22</v>
      </c>
      <c r="H291" t="s">
        <v>23</v>
      </c>
      <c r="I291" t="s">
        <v>40</v>
      </c>
      <c r="J291" s="3">
        <v>0.68883571878000005</v>
      </c>
      <c r="K291" s="3">
        <f t="shared" si="4"/>
        <v>0.22961190626000003</v>
      </c>
    </row>
    <row r="292" spans="1:11" x14ac:dyDescent="0.35">
      <c r="A292" t="s">
        <v>90</v>
      </c>
      <c r="B292" t="s">
        <v>48</v>
      </c>
      <c r="C292" t="s">
        <v>72</v>
      </c>
      <c r="D292" t="s">
        <v>11</v>
      </c>
      <c r="E292" t="s">
        <v>12</v>
      </c>
      <c r="F292" t="s">
        <v>12</v>
      </c>
      <c r="G292" t="s">
        <v>34</v>
      </c>
      <c r="H292" t="s">
        <v>10</v>
      </c>
      <c r="I292" t="s">
        <v>40</v>
      </c>
      <c r="J292" s="3">
        <v>1.4790609864362001</v>
      </c>
      <c r="K292" s="3">
        <f t="shared" si="4"/>
        <v>0.4930203288120667</v>
      </c>
    </row>
    <row r="293" spans="1:11" x14ac:dyDescent="0.35">
      <c r="A293" t="s">
        <v>90</v>
      </c>
      <c r="B293" t="s">
        <v>14</v>
      </c>
      <c r="C293" t="s">
        <v>15</v>
      </c>
      <c r="D293" t="s">
        <v>11</v>
      </c>
      <c r="E293" t="s">
        <v>12</v>
      </c>
      <c r="F293" t="s">
        <v>12</v>
      </c>
      <c r="G293" t="s">
        <v>22</v>
      </c>
      <c r="H293" t="s">
        <v>23</v>
      </c>
      <c r="I293" t="s">
        <v>74</v>
      </c>
      <c r="J293" s="3">
        <v>2190.6221410529761</v>
      </c>
      <c r="K293" s="3">
        <f t="shared" si="4"/>
        <v>730.20738035099203</v>
      </c>
    </row>
    <row r="294" spans="1:11" x14ac:dyDescent="0.35">
      <c r="A294" t="s">
        <v>90</v>
      </c>
      <c r="B294" t="s">
        <v>14</v>
      </c>
      <c r="C294" t="s">
        <v>15</v>
      </c>
      <c r="D294" t="s">
        <v>11</v>
      </c>
      <c r="E294" t="s">
        <v>12</v>
      </c>
      <c r="F294" t="s">
        <v>12</v>
      </c>
      <c r="G294" t="s">
        <v>34</v>
      </c>
      <c r="H294" t="s">
        <v>10</v>
      </c>
      <c r="I294" t="s">
        <v>40</v>
      </c>
      <c r="J294" s="3">
        <v>6.27899394018878</v>
      </c>
      <c r="K294" s="3">
        <f t="shared" si="4"/>
        <v>2.0929979800629268</v>
      </c>
    </row>
    <row r="295" spans="1:11" x14ac:dyDescent="0.35">
      <c r="A295" t="s">
        <v>90</v>
      </c>
      <c r="B295" t="s">
        <v>14</v>
      </c>
      <c r="C295" t="s">
        <v>45</v>
      </c>
      <c r="D295" t="s">
        <v>11</v>
      </c>
      <c r="E295" t="s">
        <v>12</v>
      </c>
      <c r="F295" t="s">
        <v>12</v>
      </c>
      <c r="G295" t="s">
        <v>34</v>
      </c>
      <c r="H295" t="s">
        <v>10</v>
      </c>
      <c r="I295" t="s">
        <v>40</v>
      </c>
      <c r="J295" s="3">
        <v>0.4369287551437</v>
      </c>
      <c r="K295" s="3">
        <f t="shared" si="4"/>
        <v>0.14564291838123333</v>
      </c>
    </row>
    <row r="296" spans="1:11" x14ac:dyDescent="0.35">
      <c r="A296" t="s">
        <v>90</v>
      </c>
      <c r="B296" t="s">
        <v>42</v>
      </c>
      <c r="C296" t="s">
        <v>52</v>
      </c>
      <c r="D296" t="s">
        <v>11</v>
      </c>
      <c r="E296" t="s">
        <v>30</v>
      </c>
      <c r="F296" t="s">
        <v>31</v>
      </c>
      <c r="G296" t="s">
        <v>9</v>
      </c>
      <c r="H296" t="s">
        <v>10</v>
      </c>
      <c r="I296" t="s">
        <v>40</v>
      </c>
      <c r="J296" s="3">
        <v>66.510721022916385</v>
      </c>
      <c r="K296" s="3">
        <f t="shared" si="4"/>
        <v>22.170240340972128</v>
      </c>
    </row>
    <row r="297" spans="1:11" x14ac:dyDescent="0.35">
      <c r="A297" t="s">
        <v>90</v>
      </c>
      <c r="B297" t="s">
        <v>42</v>
      </c>
      <c r="C297" t="s">
        <v>52</v>
      </c>
      <c r="D297" t="s">
        <v>11</v>
      </c>
      <c r="E297" t="s">
        <v>30</v>
      </c>
      <c r="F297" t="s">
        <v>31</v>
      </c>
      <c r="G297" t="s">
        <v>29</v>
      </c>
      <c r="H297" t="s">
        <v>10</v>
      </c>
      <c r="I297" t="s">
        <v>40</v>
      </c>
      <c r="J297" s="3">
        <v>2.5906266336997295</v>
      </c>
      <c r="K297" s="3">
        <f t="shared" si="4"/>
        <v>0.86354221123324315</v>
      </c>
    </row>
    <row r="298" spans="1:11" x14ac:dyDescent="0.35">
      <c r="A298" t="s">
        <v>90</v>
      </c>
      <c r="B298" t="s">
        <v>42</v>
      </c>
      <c r="C298" t="s">
        <v>52</v>
      </c>
      <c r="D298" t="s">
        <v>11</v>
      </c>
      <c r="E298" t="s">
        <v>30</v>
      </c>
      <c r="F298" t="s">
        <v>31</v>
      </c>
      <c r="G298" t="s">
        <v>32</v>
      </c>
      <c r="H298" t="s">
        <v>10</v>
      </c>
      <c r="I298" t="s">
        <v>40</v>
      </c>
      <c r="J298" s="3">
        <v>6.8170651560390558</v>
      </c>
      <c r="K298" s="3">
        <f t="shared" si="4"/>
        <v>2.2723550520130185</v>
      </c>
    </row>
    <row r="299" spans="1:11" x14ac:dyDescent="0.35">
      <c r="A299" t="s">
        <v>90</v>
      </c>
      <c r="B299" t="s">
        <v>42</v>
      </c>
      <c r="C299" t="s">
        <v>52</v>
      </c>
      <c r="D299" t="s">
        <v>11</v>
      </c>
      <c r="E299" t="s">
        <v>30</v>
      </c>
      <c r="F299" t="s">
        <v>31</v>
      </c>
      <c r="G299" t="s">
        <v>64</v>
      </c>
      <c r="H299" t="s">
        <v>10</v>
      </c>
      <c r="I299" t="s">
        <v>40</v>
      </c>
      <c r="J299" s="3">
        <v>1.4953562277763119</v>
      </c>
      <c r="K299" s="3">
        <f t="shared" si="4"/>
        <v>0.49845207592543733</v>
      </c>
    </row>
    <row r="300" spans="1:11" x14ac:dyDescent="0.35">
      <c r="A300" t="s">
        <v>90</v>
      </c>
      <c r="B300" t="s">
        <v>42</v>
      </c>
      <c r="C300" t="s">
        <v>52</v>
      </c>
      <c r="D300" t="s">
        <v>11</v>
      </c>
      <c r="E300" t="s">
        <v>30</v>
      </c>
      <c r="F300" t="s">
        <v>31</v>
      </c>
      <c r="G300" t="s">
        <v>22</v>
      </c>
      <c r="H300" t="s">
        <v>10</v>
      </c>
      <c r="I300" t="s">
        <v>40</v>
      </c>
      <c r="J300" s="3">
        <v>1.2868008525551278</v>
      </c>
      <c r="K300" s="3">
        <f t="shared" si="4"/>
        <v>0.42893361751837594</v>
      </c>
    </row>
    <row r="301" spans="1:11" x14ac:dyDescent="0.35">
      <c r="A301" t="s">
        <v>90</v>
      </c>
      <c r="B301" t="s">
        <v>42</v>
      </c>
      <c r="C301" t="s">
        <v>52</v>
      </c>
      <c r="D301" t="s">
        <v>11</v>
      </c>
      <c r="E301" t="s">
        <v>30</v>
      </c>
      <c r="F301" t="s">
        <v>31</v>
      </c>
      <c r="G301" t="s">
        <v>50</v>
      </c>
      <c r="H301" t="s">
        <v>10</v>
      </c>
      <c r="I301" t="s">
        <v>40</v>
      </c>
      <c r="J301" s="3">
        <v>2.481383341917236</v>
      </c>
      <c r="K301" s="3">
        <f t="shared" si="4"/>
        <v>0.82712778063907866</v>
      </c>
    </row>
    <row r="302" spans="1:11" x14ac:dyDescent="0.35">
      <c r="A302" t="s">
        <v>90</v>
      </c>
      <c r="B302" t="s">
        <v>42</v>
      </c>
      <c r="C302" t="s">
        <v>52</v>
      </c>
      <c r="D302" t="s">
        <v>11</v>
      </c>
      <c r="E302" t="s">
        <v>30</v>
      </c>
      <c r="F302" t="s">
        <v>31</v>
      </c>
      <c r="G302" t="s">
        <v>17</v>
      </c>
      <c r="H302" t="s">
        <v>10</v>
      </c>
      <c r="I302" t="s">
        <v>40</v>
      </c>
      <c r="J302" s="3">
        <v>45.374272179072406</v>
      </c>
      <c r="K302" s="3">
        <f t="shared" si="4"/>
        <v>15.124757393024135</v>
      </c>
    </row>
    <row r="303" spans="1:11" x14ac:dyDescent="0.35">
      <c r="A303" t="s">
        <v>90</v>
      </c>
      <c r="B303" t="s">
        <v>42</v>
      </c>
      <c r="C303" t="s">
        <v>52</v>
      </c>
      <c r="D303" t="s">
        <v>11</v>
      </c>
      <c r="E303" t="s">
        <v>30</v>
      </c>
      <c r="F303" t="s">
        <v>31</v>
      </c>
      <c r="G303" t="s">
        <v>34</v>
      </c>
      <c r="H303" t="s">
        <v>10</v>
      </c>
      <c r="I303" t="s">
        <v>40</v>
      </c>
      <c r="J303" s="3">
        <v>206.84720738603073</v>
      </c>
      <c r="K303" s="3">
        <f t="shared" si="4"/>
        <v>68.949069128676911</v>
      </c>
    </row>
    <row r="304" spans="1:11" x14ac:dyDescent="0.35">
      <c r="A304" t="s">
        <v>90</v>
      </c>
      <c r="B304" t="s">
        <v>42</v>
      </c>
      <c r="C304" t="s">
        <v>52</v>
      </c>
      <c r="D304" t="s">
        <v>11</v>
      </c>
      <c r="E304" t="s">
        <v>12</v>
      </c>
      <c r="F304" t="s">
        <v>12</v>
      </c>
      <c r="G304" t="s">
        <v>50</v>
      </c>
      <c r="H304" t="s">
        <v>10</v>
      </c>
      <c r="I304" t="s">
        <v>40</v>
      </c>
      <c r="J304" s="3">
        <v>2.0387178766334699</v>
      </c>
      <c r="K304" s="3">
        <f t="shared" si="4"/>
        <v>0.67957262554448994</v>
      </c>
    </row>
    <row r="305" spans="1:11" x14ac:dyDescent="0.35">
      <c r="A305" t="s">
        <v>90</v>
      </c>
      <c r="B305" t="s">
        <v>42</v>
      </c>
      <c r="C305" t="s">
        <v>52</v>
      </c>
      <c r="D305" t="s">
        <v>11</v>
      </c>
      <c r="E305" t="s">
        <v>12</v>
      </c>
      <c r="F305" t="s">
        <v>12</v>
      </c>
      <c r="G305" t="s">
        <v>34</v>
      </c>
      <c r="H305" t="s">
        <v>10</v>
      </c>
      <c r="I305" t="s">
        <v>40</v>
      </c>
      <c r="J305" s="3">
        <v>2.6582961015782942</v>
      </c>
      <c r="K305" s="3">
        <f t="shared" si="4"/>
        <v>0.88609870052609807</v>
      </c>
    </row>
    <row r="306" spans="1:11" x14ac:dyDescent="0.35">
      <c r="A306" t="s">
        <v>90</v>
      </c>
      <c r="B306" t="s">
        <v>38</v>
      </c>
      <c r="C306" t="s">
        <v>39</v>
      </c>
      <c r="D306" t="s">
        <v>11</v>
      </c>
      <c r="E306" t="s">
        <v>12</v>
      </c>
      <c r="F306" t="s">
        <v>12</v>
      </c>
      <c r="G306" t="s">
        <v>34</v>
      </c>
      <c r="H306" t="s">
        <v>10</v>
      </c>
      <c r="I306" t="s">
        <v>40</v>
      </c>
      <c r="J306" s="3">
        <v>1.935268983243408</v>
      </c>
      <c r="K306" s="3">
        <f t="shared" si="4"/>
        <v>0.64508966108113597</v>
      </c>
    </row>
    <row r="307" spans="1:11" x14ac:dyDescent="0.35">
      <c r="A307" t="s">
        <v>90</v>
      </c>
      <c r="B307" t="s">
        <v>41</v>
      </c>
      <c r="C307" t="s">
        <v>45</v>
      </c>
      <c r="D307" t="s">
        <v>18</v>
      </c>
      <c r="E307" t="s">
        <v>25</v>
      </c>
      <c r="F307" t="s">
        <v>61</v>
      </c>
      <c r="G307" t="s">
        <v>22</v>
      </c>
      <c r="H307" t="s">
        <v>23</v>
      </c>
      <c r="I307" t="s">
        <v>81</v>
      </c>
      <c r="J307" s="3">
        <v>3443.5740297655302</v>
      </c>
      <c r="K307" s="3">
        <f t="shared" si="4"/>
        <v>1147.8580099218434</v>
      </c>
    </row>
    <row r="308" spans="1:11" x14ac:dyDescent="0.35">
      <c r="A308" t="s">
        <v>90</v>
      </c>
      <c r="B308" t="s">
        <v>41</v>
      </c>
      <c r="C308" t="s">
        <v>45</v>
      </c>
      <c r="D308" t="s">
        <v>18</v>
      </c>
      <c r="E308" t="s">
        <v>25</v>
      </c>
      <c r="F308" t="s">
        <v>26</v>
      </c>
      <c r="G308" t="s">
        <v>17</v>
      </c>
      <c r="H308" t="s">
        <v>10</v>
      </c>
      <c r="I308" t="s">
        <v>40</v>
      </c>
      <c r="J308" s="3">
        <v>11.145586486821466</v>
      </c>
      <c r="K308" s="3">
        <f t="shared" si="4"/>
        <v>3.7151954956071553</v>
      </c>
    </row>
    <row r="309" spans="1:11" x14ac:dyDescent="0.35">
      <c r="A309" t="s">
        <v>90</v>
      </c>
      <c r="B309" t="s">
        <v>41</v>
      </c>
      <c r="C309" t="s">
        <v>45</v>
      </c>
      <c r="D309" t="s">
        <v>18</v>
      </c>
      <c r="E309" t="s">
        <v>25</v>
      </c>
      <c r="F309" t="s">
        <v>26</v>
      </c>
      <c r="G309" t="s">
        <v>34</v>
      </c>
      <c r="H309" t="s">
        <v>10</v>
      </c>
      <c r="I309" t="s">
        <v>40</v>
      </c>
      <c r="J309" s="3">
        <v>9.725958832217783</v>
      </c>
      <c r="K309" s="3">
        <f t="shared" si="4"/>
        <v>3.2419862774059278</v>
      </c>
    </row>
    <row r="310" spans="1:11" x14ac:dyDescent="0.35">
      <c r="A310" t="s">
        <v>90</v>
      </c>
      <c r="B310" t="s">
        <v>41</v>
      </c>
      <c r="C310" t="s">
        <v>45</v>
      </c>
      <c r="D310" t="s">
        <v>11</v>
      </c>
      <c r="E310" t="s">
        <v>30</v>
      </c>
      <c r="F310" t="s">
        <v>35</v>
      </c>
      <c r="G310" t="s">
        <v>34</v>
      </c>
      <c r="H310" t="s">
        <v>10</v>
      </c>
      <c r="I310" t="s">
        <v>85</v>
      </c>
      <c r="J310" s="3">
        <v>12.848501606822801</v>
      </c>
      <c r="K310" s="3">
        <f t="shared" si="4"/>
        <v>4.2828338689409335</v>
      </c>
    </row>
    <row r="311" spans="1:11" x14ac:dyDescent="0.35">
      <c r="A311" t="s">
        <v>90</v>
      </c>
      <c r="B311" t="s">
        <v>41</v>
      </c>
      <c r="C311" t="s">
        <v>45</v>
      </c>
      <c r="D311" t="s">
        <v>11</v>
      </c>
      <c r="E311" t="s">
        <v>30</v>
      </c>
      <c r="F311" t="s">
        <v>35</v>
      </c>
      <c r="G311" t="s">
        <v>34</v>
      </c>
      <c r="H311" t="s">
        <v>10</v>
      </c>
      <c r="I311" t="s">
        <v>81</v>
      </c>
      <c r="J311" s="3">
        <v>1242.0081688070293</v>
      </c>
      <c r="K311" s="3">
        <f t="shared" si="4"/>
        <v>414.00272293567645</v>
      </c>
    </row>
    <row r="312" spans="1:11" x14ac:dyDescent="0.35">
      <c r="A312" t="s">
        <v>90</v>
      </c>
      <c r="B312" t="s">
        <v>41</v>
      </c>
      <c r="C312" t="s">
        <v>45</v>
      </c>
      <c r="D312" t="s">
        <v>11</v>
      </c>
      <c r="E312" t="s">
        <v>30</v>
      </c>
      <c r="F312" t="s">
        <v>35</v>
      </c>
      <c r="G312" t="s">
        <v>34</v>
      </c>
      <c r="H312" t="s">
        <v>10</v>
      </c>
      <c r="I312" t="s">
        <v>40</v>
      </c>
      <c r="J312" s="3">
        <v>7.8406030025284004</v>
      </c>
      <c r="K312" s="3">
        <f t="shared" si="4"/>
        <v>2.6135343341761335</v>
      </c>
    </row>
    <row r="313" spans="1:11" x14ac:dyDescent="0.35">
      <c r="A313" t="s">
        <v>90</v>
      </c>
      <c r="B313" t="s">
        <v>41</v>
      </c>
      <c r="C313" t="s">
        <v>45</v>
      </c>
      <c r="D313" t="s">
        <v>11</v>
      </c>
      <c r="E313" t="s">
        <v>30</v>
      </c>
      <c r="F313" t="s">
        <v>31</v>
      </c>
      <c r="G313" t="s">
        <v>33</v>
      </c>
      <c r="H313" t="s">
        <v>10</v>
      </c>
      <c r="I313" t="s">
        <v>40</v>
      </c>
      <c r="J313" s="3">
        <v>1.4724439637951389E-2</v>
      </c>
      <c r="K313" s="3">
        <f t="shared" si="4"/>
        <v>4.9081465459837959E-3</v>
      </c>
    </row>
    <row r="314" spans="1:11" x14ac:dyDescent="0.35">
      <c r="A314" t="s">
        <v>90</v>
      </c>
      <c r="B314" t="s">
        <v>41</v>
      </c>
      <c r="C314" t="s">
        <v>45</v>
      </c>
      <c r="D314" t="s">
        <v>11</v>
      </c>
      <c r="E314" t="s">
        <v>30</v>
      </c>
      <c r="F314" t="s">
        <v>31</v>
      </c>
      <c r="G314" t="s">
        <v>9</v>
      </c>
      <c r="H314" t="s">
        <v>10</v>
      </c>
      <c r="I314" t="s">
        <v>40</v>
      </c>
      <c r="J314" s="3">
        <v>9.3928052114495895</v>
      </c>
      <c r="K314" s="3">
        <f t="shared" si="4"/>
        <v>3.1309350704831966</v>
      </c>
    </row>
    <row r="315" spans="1:11" x14ac:dyDescent="0.35">
      <c r="A315" t="s">
        <v>90</v>
      </c>
      <c r="B315" t="s">
        <v>41</v>
      </c>
      <c r="C315" t="s">
        <v>45</v>
      </c>
      <c r="D315" t="s">
        <v>11</v>
      </c>
      <c r="E315" t="s">
        <v>30</v>
      </c>
      <c r="F315" t="s">
        <v>31</v>
      </c>
      <c r="G315" t="s">
        <v>29</v>
      </c>
      <c r="H315" t="s">
        <v>10</v>
      </c>
      <c r="I315" t="s">
        <v>40</v>
      </c>
      <c r="J315" s="3">
        <v>0.30355135711777376</v>
      </c>
      <c r="K315" s="3">
        <f t="shared" si="4"/>
        <v>0.10118378570592458</v>
      </c>
    </row>
    <row r="316" spans="1:11" x14ac:dyDescent="0.35">
      <c r="A316" t="s">
        <v>90</v>
      </c>
      <c r="B316" t="s">
        <v>41</v>
      </c>
      <c r="C316" t="s">
        <v>45</v>
      </c>
      <c r="D316" t="s">
        <v>11</v>
      </c>
      <c r="E316" t="s">
        <v>30</v>
      </c>
      <c r="F316" t="s">
        <v>31</v>
      </c>
      <c r="G316" t="s">
        <v>32</v>
      </c>
      <c r="H316" t="s">
        <v>10</v>
      </c>
      <c r="I316" t="s">
        <v>40</v>
      </c>
      <c r="J316" s="3">
        <v>0.99433501461232277</v>
      </c>
      <c r="K316" s="3">
        <f t="shared" si="4"/>
        <v>0.33144500487077427</v>
      </c>
    </row>
    <row r="317" spans="1:11" x14ac:dyDescent="0.35">
      <c r="A317" t="s">
        <v>90</v>
      </c>
      <c r="B317" t="s">
        <v>41</v>
      </c>
      <c r="C317" t="s">
        <v>45</v>
      </c>
      <c r="D317" t="s">
        <v>11</v>
      </c>
      <c r="E317" t="s">
        <v>30</v>
      </c>
      <c r="F317" t="s">
        <v>31</v>
      </c>
      <c r="G317" t="s">
        <v>64</v>
      </c>
      <c r="H317" t="s">
        <v>10</v>
      </c>
      <c r="I317" t="s">
        <v>40</v>
      </c>
      <c r="J317" s="3">
        <v>0.1669993919330128</v>
      </c>
      <c r="K317" s="3">
        <f t="shared" si="4"/>
        <v>5.5666463977670937E-2</v>
      </c>
    </row>
    <row r="318" spans="1:11" x14ac:dyDescent="0.35">
      <c r="A318" t="s">
        <v>90</v>
      </c>
      <c r="B318" t="s">
        <v>41</v>
      </c>
      <c r="C318" t="s">
        <v>45</v>
      </c>
      <c r="D318" t="s">
        <v>11</v>
      </c>
      <c r="E318" t="s">
        <v>30</v>
      </c>
      <c r="F318" t="s">
        <v>31</v>
      </c>
      <c r="G318" t="s">
        <v>22</v>
      </c>
      <c r="H318" t="s">
        <v>23</v>
      </c>
      <c r="I318" t="s">
        <v>40</v>
      </c>
      <c r="J318" s="3">
        <v>2.7101695650990801E-2</v>
      </c>
      <c r="K318" s="3">
        <f t="shared" si="4"/>
        <v>9.0338985503302677E-3</v>
      </c>
    </row>
    <row r="319" spans="1:11" x14ac:dyDescent="0.35">
      <c r="A319" t="s">
        <v>90</v>
      </c>
      <c r="B319" t="s">
        <v>41</v>
      </c>
      <c r="C319" t="s">
        <v>45</v>
      </c>
      <c r="D319" t="s">
        <v>11</v>
      </c>
      <c r="E319" t="s">
        <v>30</v>
      </c>
      <c r="F319" t="s">
        <v>31</v>
      </c>
      <c r="G319" t="s">
        <v>22</v>
      </c>
      <c r="H319" t="s">
        <v>10</v>
      </c>
      <c r="I319" t="s">
        <v>40</v>
      </c>
      <c r="J319" s="3">
        <v>0.1166065097410782</v>
      </c>
      <c r="K319" s="3">
        <f t="shared" si="4"/>
        <v>3.8868836580359396E-2</v>
      </c>
    </row>
    <row r="320" spans="1:11" x14ac:dyDescent="0.35">
      <c r="A320" t="s">
        <v>90</v>
      </c>
      <c r="B320" t="s">
        <v>41</v>
      </c>
      <c r="C320" t="s">
        <v>45</v>
      </c>
      <c r="D320" t="s">
        <v>11</v>
      </c>
      <c r="E320" t="s">
        <v>30</v>
      </c>
      <c r="F320" t="s">
        <v>31</v>
      </c>
      <c r="G320" t="s">
        <v>50</v>
      </c>
      <c r="H320" t="s">
        <v>10</v>
      </c>
      <c r="I320" t="s">
        <v>40</v>
      </c>
      <c r="J320" s="3">
        <v>0.27711758680345272</v>
      </c>
      <c r="K320" s="3">
        <f t="shared" si="4"/>
        <v>9.2372528934484235E-2</v>
      </c>
    </row>
    <row r="321" spans="1:11" x14ac:dyDescent="0.35">
      <c r="A321" t="s">
        <v>90</v>
      </c>
      <c r="B321" t="s">
        <v>41</v>
      </c>
      <c r="C321" t="s">
        <v>45</v>
      </c>
      <c r="D321" t="s">
        <v>11</v>
      </c>
      <c r="E321" t="s">
        <v>30</v>
      </c>
      <c r="F321" t="s">
        <v>31</v>
      </c>
      <c r="G321" t="s">
        <v>17</v>
      </c>
      <c r="H321" t="s">
        <v>10</v>
      </c>
      <c r="I321" t="s">
        <v>40</v>
      </c>
      <c r="J321" s="3">
        <v>6.6342640701963456</v>
      </c>
      <c r="K321" s="3">
        <f t="shared" si="4"/>
        <v>2.211421356732115</v>
      </c>
    </row>
    <row r="322" spans="1:11" x14ac:dyDescent="0.35">
      <c r="A322" t="s">
        <v>90</v>
      </c>
      <c r="B322" t="s">
        <v>41</v>
      </c>
      <c r="C322" t="s">
        <v>45</v>
      </c>
      <c r="D322" t="s">
        <v>11</v>
      </c>
      <c r="E322" t="s">
        <v>30</v>
      </c>
      <c r="F322" t="s">
        <v>31</v>
      </c>
      <c r="G322" t="s">
        <v>34</v>
      </c>
      <c r="H322" t="s">
        <v>10</v>
      </c>
      <c r="I322" t="s">
        <v>40</v>
      </c>
      <c r="J322" s="3">
        <v>29.50383402335023</v>
      </c>
      <c r="K322" s="3">
        <f t="shared" si="4"/>
        <v>9.8346113411167426</v>
      </c>
    </row>
    <row r="323" spans="1:11" x14ac:dyDescent="0.35">
      <c r="A323" t="s">
        <v>90</v>
      </c>
      <c r="B323" t="s">
        <v>41</v>
      </c>
      <c r="C323" t="s">
        <v>45</v>
      </c>
      <c r="D323" t="s">
        <v>11</v>
      </c>
      <c r="E323" t="s">
        <v>30</v>
      </c>
      <c r="F323" t="s">
        <v>65</v>
      </c>
      <c r="G323" t="s">
        <v>33</v>
      </c>
      <c r="H323" t="s">
        <v>10</v>
      </c>
      <c r="I323" t="s">
        <v>81</v>
      </c>
      <c r="J323" s="3">
        <v>23.791289994337294</v>
      </c>
      <c r="K323" s="3">
        <f t="shared" ref="K323:K333" si="5">J323/3</f>
        <v>7.9304299981124311</v>
      </c>
    </row>
    <row r="324" spans="1:11" x14ac:dyDescent="0.35">
      <c r="A324" t="s">
        <v>90</v>
      </c>
      <c r="B324" t="s">
        <v>41</v>
      </c>
      <c r="C324" t="s">
        <v>45</v>
      </c>
      <c r="D324" t="s">
        <v>11</v>
      </c>
      <c r="E324" t="s">
        <v>30</v>
      </c>
      <c r="F324" t="s">
        <v>65</v>
      </c>
      <c r="G324" t="s">
        <v>34</v>
      </c>
      <c r="H324" t="s">
        <v>10</v>
      </c>
      <c r="I324" t="s">
        <v>81</v>
      </c>
      <c r="J324" s="3">
        <v>407.8779325069205</v>
      </c>
      <c r="K324" s="3">
        <f t="shared" si="5"/>
        <v>135.95931083564017</v>
      </c>
    </row>
    <row r="325" spans="1:11" x14ac:dyDescent="0.35">
      <c r="A325" t="s">
        <v>90</v>
      </c>
      <c r="B325" t="s">
        <v>41</v>
      </c>
      <c r="C325" t="s">
        <v>45</v>
      </c>
      <c r="D325" t="s">
        <v>11</v>
      </c>
      <c r="E325" t="s">
        <v>30</v>
      </c>
      <c r="F325" t="s">
        <v>67</v>
      </c>
      <c r="G325" t="s">
        <v>22</v>
      </c>
      <c r="H325" t="s">
        <v>23</v>
      </c>
      <c r="I325" t="s">
        <v>40</v>
      </c>
      <c r="J325" s="3">
        <v>4.6461561703104</v>
      </c>
      <c r="K325" s="3">
        <f t="shared" si="5"/>
        <v>1.5487187234368001</v>
      </c>
    </row>
    <row r="326" spans="1:11" x14ac:dyDescent="0.35">
      <c r="A326" t="s">
        <v>90</v>
      </c>
      <c r="B326" t="s">
        <v>41</v>
      </c>
      <c r="C326" t="s">
        <v>45</v>
      </c>
      <c r="D326" t="s">
        <v>11</v>
      </c>
      <c r="E326" t="s">
        <v>12</v>
      </c>
      <c r="F326" t="s">
        <v>12</v>
      </c>
      <c r="G326" t="s">
        <v>32</v>
      </c>
      <c r="H326" t="s">
        <v>10</v>
      </c>
      <c r="I326" t="s">
        <v>40</v>
      </c>
      <c r="J326" s="3">
        <v>7.152541222945584</v>
      </c>
      <c r="K326" s="3">
        <f t="shared" si="5"/>
        <v>2.384180407648528</v>
      </c>
    </row>
    <row r="327" spans="1:11" x14ac:dyDescent="0.35">
      <c r="A327" t="s">
        <v>90</v>
      </c>
      <c r="B327" t="s">
        <v>41</v>
      </c>
      <c r="C327" t="s">
        <v>45</v>
      </c>
      <c r="D327" t="s">
        <v>11</v>
      </c>
      <c r="E327" t="s">
        <v>12</v>
      </c>
      <c r="F327" t="s">
        <v>12</v>
      </c>
      <c r="G327" t="s">
        <v>50</v>
      </c>
      <c r="H327" t="s">
        <v>10</v>
      </c>
      <c r="I327" t="s">
        <v>40</v>
      </c>
      <c r="J327" s="3">
        <v>4.2434266191301511</v>
      </c>
      <c r="K327" s="3">
        <f t="shared" si="5"/>
        <v>1.4144755397100504</v>
      </c>
    </row>
    <row r="328" spans="1:11" x14ac:dyDescent="0.35">
      <c r="A328" t="s">
        <v>90</v>
      </c>
      <c r="B328" t="s">
        <v>41</v>
      </c>
      <c r="C328" t="s">
        <v>45</v>
      </c>
      <c r="D328" t="s">
        <v>11</v>
      </c>
      <c r="E328" t="s">
        <v>12</v>
      </c>
      <c r="F328" t="s">
        <v>12</v>
      </c>
      <c r="G328" t="s">
        <v>17</v>
      </c>
      <c r="H328" t="s">
        <v>10</v>
      </c>
      <c r="I328" t="s">
        <v>40</v>
      </c>
      <c r="J328" s="3">
        <v>64.119593652747525</v>
      </c>
      <c r="K328" s="3">
        <f t="shared" si="5"/>
        <v>21.373197884249176</v>
      </c>
    </row>
    <row r="329" spans="1:11" x14ac:dyDescent="0.35">
      <c r="A329" t="s">
        <v>90</v>
      </c>
      <c r="B329" t="s">
        <v>41</v>
      </c>
      <c r="C329" t="s">
        <v>45</v>
      </c>
      <c r="D329" t="s">
        <v>11</v>
      </c>
      <c r="E329" t="s">
        <v>12</v>
      </c>
      <c r="F329" t="s">
        <v>12</v>
      </c>
      <c r="G329" t="s">
        <v>34</v>
      </c>
      <c r="H329" t="s">
        <v>10</v>
      </c>
      <c r="I329" t="s">
        <v>40</v>
      </c>
      <c r="J329" s="3">
        <v>332.77766931250403</v>
      </c>
      <c r="K329" s="3">
        <f t="shared" si="5"/>
        <v>110.92588977083467</v>
      </c>
    </row>
    <row r="330" spans="1:11" x14ac:dyDescent="0.35">
      <c r="A330" t="s">
        <v>90</v>
      </c>
      <c r="B330" t="s">
        <v>41</v>
      </c>
      <c r="C330" t="s">
        <v>45</v>
      </c>
      <c r="D330" t="s">
        <v>11</v>
      </c>
      <c r="E330" t="s">
        <v>12</v>
      </c>
      <c r="F330" t="s">
        <v>55</v>
      </c>
      <c r="G330" t="s">
        <v>17</v>
      </c>
      <c r="H330" t="s">
        <v>10</v>
      </c>
      <c r="I330" t="s">
        <v>40</v>
      </c>
      <c r="J330" s="3">
        <v>0.20471765466290801</v>
      </c>
      <c r="K330" s="3">
        <f t="shared" si="5"/>
        <v>6.823921822096933E-2</v>
      </c>
    </row>
    <row r="331" spans="1:11" x14ac:dyDescent="0.35">
      <c r="A331" t="s">
        <v>90</v>
      </c>
      <c r="B331" t="s">
        <v>46</v>
      </c>
      <c r="C331" t="s">
        <v>45</v>
      </c>
      <c r="D331" t="s">
        <v>11</v>
      </c>
      <c r="E331" t="s">
        <v>30</v>
      </c>
      <c r="F331" t="s">
        <v>67</v>
      </c>
      <c r="G331" t="s">
        <v>22</v>
      </c>
      <c r="H331" t="s">
        <v>23</v>
      </c>
      <c r="I331" t="s">
        <v>40</v>
      </c>
      <c r="J331" s="3">
        <v>0.31691900510738202</v>
      </c>
      <c r="K331" s="3">
        <f t="shared" si="5"/>
        <v>0.10563966836912735</v>
      </c>
    </row>
    <row r="332" spans="1:11" x14ac:dyDescent="0.35">
      <c r="A332" t="s">
        <v>90</v>
      </c>
      <c r="B332" t="s">
        <v>46</v>
      </c>
      <c r="C332" t="s">
        <v>45</v>
      </c>
      <c r="D332" t="s">
        <v>11</v>
      </c>
      <c r="E332" t="s">
        <v>12</v>
      </c>
      <c r="F332" t="s">
        <v>12</v>
      </c>
      <c r="G332" t="s">
        <v>34</v>
      </c>
      <c r="H332" t="s">
        <v>10</v>
      </c>
      <c r="I332" t="s">
        <v>40</v>
      </c>
      <c r="J332" s="3">
        <v>29.528256685559551</v>
      </c>
      <c r="K332" s="3">
        <f t="shared" si="5"/>
        <v>9.842752228519851</v>
      </c>
    </row>
    <row r="333" spans="1:11" x14ac:dyDescent="0.35">
      <c r="A333" t="s">
        <v>90</v>
      </c>
      <c r="B333" t="s">
        <v>46</v>
      </c>
      <c r="C333" t="s">
        <v>59</v>
      </c>
      <c r="D333" t="s">
        <v>11</v>
      </c>
      <c r="E333" t="s">
        <v>12</v>
      </c>
      <c r="F333" t="s">
        <v>12</v>
      </c>
      <c r="G333" t="s">
        <v>34</v>
      </c>
      <c r="H333" t="s">
        <v>10</v>
      </c>
      <c r="I333" t="s">
        <v>40</v>
      </c>
      <c r="J333" s="3">
        <v>78.583362698457407</v>
      </c>
      <c r="K333" s="3">
        <f t="shared" si="5"/>
        <v>26.194454232819137</v>
      </c>
    </row>
    <row r="334" spans="1:11" x14ac:dyDescent="0.35">
      <c r="K334" s="3"/>
    </row>
  </sheetData>
  <sheetProtection algorithmName="SHA-512" hashValue="9CE+EP/0WVTlUt/rhoQpofMvh5sPuGQ41+C163Q+CColRBjgt7GbKPY9YplmSzsw/i5MGtjU7pyi08yf9/5QGw==" saltValue="AnGRP8UYubs0yJWDQ8s24Q==" spinCount="100000" sheet="1" formatCells="0" formatColumns="0" formatRows="0" insertColumns="0" insertRows="0" insertHyperlinks="0" deleteColumns="0" deleteRows="0" sort="0" autoFilter="0" pivotTables="0"/>
  <autoFilter ref="A1:K333"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SALandscape`23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Fernandes</dc:creator>
  <cp:lastModifiedBy>Pedro Fernandes</cp:lastModifiedBy>
  <cp:lastPrinted>2023-09-26T11:30:07Z</cp:lastPrinted>
  <dcterms:created xsi:type="dcterms:W3CDTF">2023-09-13T10:28:37Z</dcterms:created>
  <dcterms:modified xsi:type="dcterms:W3CDTF">2024-08-14T15:33:17Z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1b21ce80-22b2-4baa-89be-9d15934b2481</vt:lpwstr>
  </property>
</Properties>
</file>